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stor model" sheetId="1" r:id="rId4"/>
    <sheet state="visible" name="Company model" sheetId="2" r:id="rId5"/>
  </sheets>
  <definedNames/>
  <calcPr/>
</workbook>
</file>

<file path=xl/sharedStrings.xml><?xml version="1.0" encoding="utf-8"?>
<sst xmlns="http://schemas.openxmlformats.org/spreadsheetml/2006/main" count="130" uniqueCount="88">
  <si>
    <t>Note: Build the model from the 3 key metrics and expense assumptions (this is useful for scenario planning)</t>
  </si>
  <si>
    <t>ASSUMPTION</t>
  </si>
  <si>
    <t>3 KEY METRICS</t>
  </si>
  <si>
    <t>Magic Number</t>
  </si>
  <si>
    <t>Decline next year</t>
  </si>
  <si>
    <t>Gross Churn Rate</t>
  </si>
  <si>
    <t>Gross Margin</t>
  </si>
  <si>
    <t>OP EX ASSUMPTIONS</t>
  </si>
  <si>
    <t>GTM $</t>
  </si>
  <si>
    <t>Sales</t>
  </si>
  <si>
    <t>Annual increase</t>
  </si>
  <si>
    <t>Marketing</t>
  </si>
  <si>
    <t>of sales expense</t>
  </si>
  <si>
    <t>BD</t>
  </si>
  <si>
    <t>nonGTM $</t>
  </si>
  <si>
    <t>R&amp;D</t>
  </si>
  <si>
    <t>GA</t>
  </si>
  <si>
    <t>Operating Expenses</t>
  </si>
  <si>
    <t>ARR</t>
  </si>
  <si>
    <t>New ARR</t>
  </si>
  <si>
    <t>Churn</t>
  </si>
  <si>
    <t>Net New ARR</t>
  </si>
  <si>
    <t>Growth Rate</t>
  </si>
  <si>
    <t>CASH IN (Bookings)</t>
  </si>
  <si>
    <t>New</t>
  </si>
  <si>
    <t>Renewals</t>
  </si>
  <si>
    <t>Total</t>
  </si>
  <si>
    <t>% renewals</t>
  </si>
  <si>
    <t>CASH OUT (Total Expenses)</t>
  </si>
  <si>
    <t>COS</t>
  </si>
  <si>
    <t>GTM $ (sales and marketing)</t>
  </si>
  <si>
    <t>NonGTM $ (R&amp;D, G&amp;A, ...)</t>
  </si>
  <si>
    <t>Total Expenses</t>
  </si>
  <si>
    <t>GTM $/ARR</t>
  </si>
  <si>
    <t>nonGTM$/ARR</t>
  </si>
  <si>
    <t>nonGTM$/(GM*Renewals)</t>
  </si>
  <si>
    <t>CASH</t>
  </si>
  <si>
    <t>Cash Burn: Bookings - Total Expenses</t>
  </si>
  <si>
    <t>Other Cash (investments, loans,...)</t>
  </si>
  <si>
    <t>Cash</t>
  </si>
  <si>
    <t>Cash Flow/ARR</t>
  </si>
  <si>
    <t>UNIT ECONOMICS</t>
  </si>
  <si>
    <t>CLV:CAC  (GM*MN/GCR)</t>
  </si>
  <si>
    <t>PMF</t>
  </si>
  <si>
    <t>Gross Retention Rate</t>
  </si>
  <si>
    <t>Net Retention Rate</t>
  </si>
  <si>
    <t>GTMF</t>
  </si>
  <si>
    <t>Required S&amp;M spend of prior ARR (GCR/MN)</t>
  </si>
  <si>
    <t>NOTE: derive the 5 metrics from the data</t>
  </si>
  <si>
    <t>Q2</t>
  </si>
  <si>
    <t>Q3</t>
  </si>
  <si>
    <t>Q4</t>
  </si>
  <si>
    <t>New ARR from new customers</t>
  </si>
  <si>
    <t>New ARR from existing customers</t>
  </si>
  <si>
    <t>Contraction</t>
  </si>
  <si>
    <t>Sales (GTM$)</t>
  </si>
  <si>
    <t>Marketing (GTM $)</t>
  </si>
  <si>
    <t>R&amp;D (nonGTM$)</t>
  </si>
  <si>
    <t>G&amp;A (nonGTM$)</t>
  </si>
  <si>
    <t>Sales/ARR</t>
  </si>
  <si>
    <t>Marketing/ARR</t>
  </si>
  <si>
    <t>R&amp;D/ARR</t>
  </si>
  <si>
    <t>G&amp;A/ARR</t>
  </si>
  <si>
    <t>Headcount</t>
  </si>
  <si>
    <t>Customer Success</t>
  </si>
  <si>
    <t>Sales -- QCR</t>
  </si>
  <si>
    <t>Sales -- other</t>
  </si>
  <si>
    <t>G&amp;A</t>
  </si>
  <si>
    <t>Growth Efficiency: Net New ARR/CB</t>
  </si>
  <si>
    <t>Unit Economics</t>
  </si>
  <si>
    <t>ARR/FTE</t>
  </si>
  <si>
    <t>Total Exp/FTE</t>
  </si>
  <si>
    <t>Pipeline analysis</t>
  </si>
  <si>
    <t>Pipe @ begin of Period</t>
  </si>
  <si>
    <t>New Pipe Created during Period</t>
  </si>
  <si>
    <t>Lost</t>
  </si>
  <si>
    <t>Dropped</t>
  </si>
  <si>
    <t>Pipe @ end of Period</t>
  </si>
  <si>
    <t>New ARR/pipe @ begin</t>
  </si>
  <si>
    <t>New ARR/new pipe</t>
  </si>
  <si>
    <t>Sales Rep Analysis</t>
  </si>
  <si>
    <t># Sales Reps</t>
  </si>
  <si>
    <t>New ARR/sales rep</t>
  </si>
  <si>
    <t>Quota</t>
  </si>
  <si>
    <t>% of Quota</t>
  </si>
  <si>
    <t>Sales Capacity</t>
  </si>
  <si>
    <t>New pipe/sales rep</t>
  </si>
  <si>
    <t>Cost/sales rep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</si>
</sst>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0"/>
    <numFmt numFmtId="165" formatCode="&quot;$&quot;#,##0.00"/>
    <numFmt numFmtId="166" formatCode="_(&quot;$&quot;* #,##0_);_(&quot;$&quot;* \(#,##0\);_(&quot;$&quot;* &quot;-&quot;??_);_(@_)"/>
    <numFmt numFmtId="167" formatCode="_(&quot;$&quot;* #,##0.000_);_(&quot;$&quot;* \(#,##0.000\);_(&quot;$&quot;* &quot;-&quot;??.000_);_(@_)"/>
    <numFmt numFmtId="168" formatCode="#,##0.0"/>
  </numFmts>
  <fonts count="20">
    <font>
      <sz val="10.0"/>
      <color rgb="FF000000"/>
      <name val="Arial"/>
    </font>
    <font>
      <b/>
      <sz val="12.0"/>
      <color theme="1"/>
      <name val="Roboto"/>
    </font>
    <font>
      <sz val="11.0"/>
      <color theme="1"/>
      <name val="Roboto"/>
    </font>
    <font>
      <b/>
      <sz val="11.0"/>
      <color theme="1"/>
      <name val="Roboto"/>
    </font>
    <font>
      <i/>
      <sz val="12.0"/>
      <color theme="1"/>
      <name val="Roboto"/>
    </font>
    <font>
      <i/>
      <color theme="1"/>
      <name val="Arial"/>
    </font>
    <font>
      <i/>
      <sz val="11.0"/>
      <color theme="1"/>
      <name val="Roboto"/>
    </font>
    <font>
      <i/>
      <sz val="11.0"/>
      <color rgb="FF000000"/>
      <name val="Roboto"/>
    </font>
    <font>
      <color theme="1"/>
      <name val="Roboto"/>
    </font>
    <font>
      <sz val="12.0"/>
      <color theme="1"/>
      <name val="Roboto"/>
    </font>
    <font>
      <b/>
      <sz val="12.0"/>
      <color rgb="FF000000"/>
      <name val="Roboto"/>
    </font>
    <font>
      <sz val="11.0"/>
      <color rgb="FF000000"/>
      <name val="Roboto"/>
    </font>
    <font>
      <b/>
      <i/>
      <sz val="11.0"/>
      <color rgb="FF000000"/>
      <name val="Roboto"/>
    </font>
    <font>
      <b/>
      <sz val="11.0"/>
      <color rgb="FF000000"/>
      <name val="Roboto"/>
    </font>
    <font>
      <b/>
      <color theme="1"/>
      <name val="Roboto"/>
    </font>
    <font>
      <sz val="11.0"/>
      <color theme="1"/>
      <name val="Arial"/>
    </font>
    <font>
      <b/>
      <color theme="1"/>
      <name val="Arial"/>
    </font>
    <font>
      <b/>
      <sz val="11.0"/>
      <name val="Roboto"/>
    </font>
    <font>
      <sz val="11.0"/>
      <name val="Roboto"/>
    </font>
    <font>
      <sz val="11.0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vertical="bottom"/>
    </xf>
    <xf borderId="0" fillId="0" fontId="4" numFmtId="2" xfId="0" applyAlignment="1" applyFont="1" applyNumberFormat="1">
      <alignment readingOrder="0"/>
    </xf>
    <xf borderId="0" fillId="0" fontId="2" numFmtId="2" xfId="0" applyFont="1" applyNumberFormat="1"/>
    <xf borderId="0" fillId="0" fontId="2" numFmtId="2" xfId="0" applyAlignment="1" applyFont="1" applyNumberFormat="1">
      <alignment horizontal="left"/>
    </xf>
    <xf borderId="0" fillId="2" fontId="2" numFmtId="2" xfId="0" applyAlignment="1" applyFill="1" applyFont="1" applyNumberFormat="1">
      <alignment readingOrder="0"/>
    </xf>
    <xf borderId="0" fillId="2" fontId="2" numFmtId="9" xfId="0" applyAlignment="1" applyFont="1" applyNumberFormat="1">
      <alignment readingOrder="0"/>
    </xf>
    <xf borderId="0" fillId="0" fontId="2" numFmtId="2" xfId="0" applyAlignment="1" applyFont="1" applyNumberFormat="1">
      <alignment readingOrder="0"/>
    </xf>
    <xf borderId="0" fillId="0" fontId="4" numFmtId="9" xfId="0" applyAlignment="1" applyFont="1" applyNumberFormat="1">
      <alignment readingOrder="0"/>
    </xf>
    <xf borderId="0" fillId="0" fontId="2" numFmtId="9" xfId="0" applyFont="1" applyNumberFormat="1"/>
    <xf borderId="0" fillId="0" fontId="2" numFmtId="9" xfId="0" applyAlignment="1" applyFont="1" applyNumberFormat="1">
      <alignment horizontal="left"/>
    </xf>
    <xf borderId="0" fillId="0" fontId="5" numFmtId="0" xfId="0" applyFont="1"/>
    <xf borderId="0" fillId="0" fontId="6" numFmtId="2" xfId="0" applyAlignment="1" applyFont="1" applyNumberFormat="1">
      <alignment horizontal="left"/>
    </xf>
    <xf borderId="0" fillId="0" fontId="5" numFmtId="164" xfId="0" applyFont="1" applyNumberFormat="1"/>
    <xf borderId="0" fillId="0" fontId="7" numFmtId="164" xfId="0" applyAlignment="1" applyFont="1" applyNumberFormat="1">
      <alignment horizontal="right" readingOrder="0" vertical="bottom"/>
    </xf>
    <xf borderId="0" fillId="0" fontId="6" numFmtId="2" xfId="0" applyFont="1" applyNumberFormat="1"/>
    <xf borderId="0" fillId="0" fontId="6" numFmtId="0" xfId="0" applyAlignment="1" applyFont="1">
      <alignment readingOrder="0"/>
    </xf>
    <xf borderId="0" fillId="0" fontId="6" numFmtId="165" xfId="0" applyAlignment="1" applyFont="1" applyNumberFormat="1">
      <alignment readingOrder="0"/>
    </xf>
    <xf borderId="0" fillId="0" fontId="6" numFmtId="9" xfId="0" applyAlignment="1" applyFont="1" applyNumberFormat="1">
      <alignment readingOrder="0"/>
    </xf>
    <xf borderId="0" fillId="0" fontId="6" numFmtId="2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2" fontId="2" numFmtId="164" xfId="0" applyAlignment="1" applyFont="1" applyNumberFormat="1">
      <alignment readingOrder="0"/>
    </xf>
    <xf borderId="0" fillId="0" fontId="8" numFmtId="0" xfId="0" applyFont="1"/>
    <xf borderId="0" fillId="0" fontId="2" numFmtId="164" xfId="0" applyFont="1" applyNumberFormat="1"/>
    <xf borderId="0" fillId="0" fontId="9" numFmtId="0" xfId="0" applyFont="1"/>
    <xf borderId="0" fillId="0" fontId="2" numFmtId="0" xfId="0" applyAlignment="1" applyFont="1">
      <alignment readingOrder="0"/>
    </xf>
    <xf borderId="0" fillId="2" fontId="2" numFmtId="164" xfId="0" applyFont="1" applyNumberFormat="1"/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left" readingOrder="0" vertical="bottom"/>
    </xf>
    <xf borderId="1" fillId="2" fontId="2" numFmtId="164" xfId="0" applyBorder="1" applyFont="1" applyNumberFormat="1"/>
    <xf borderId="1" fillId="0" fontId="2" numFmtId="164" xfId="0" applyBorder="1" applyFont="1" applyNumberFormat="1"/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9" numFmtId="0" xfId="0" applyAlignment="1" applyFont="1">
      <alignment readingOrder="0" vertical="bottom"/>
    </xf>
    <xf borderId="0" fillId="0" fontId="2" numFmtId="0" xfId="0" applyAlignment="1" applyFont="1">
      <alignment horizontal="left" readingOrder="0" vertical="bottom"/>
    </xf>
    <xf borderId="0" fillId="3" fontId="1" numFmtId="0" xfId="0" applyAlignment="1" applyFill="1" applyFont="1">
      <alignment vertical="bottom"/>
    </xf>
    <xf borderId="0" fillId="3" fontId="3" numFmtId="0" xfId="0" applyAlignment="1" applyFont="1">
      <alignment readingOrder="0" vertical="bottom"/>
    </xf>
    <xf borderId="0" fillId="3" fontId="3" numFmtId="0" xfId="0" applyAlignment="1" applyFont="1">
      <alignment horizontal="left" readingOrder="0" vertical="bottom"/>
    </xf>
    <xf borderId="0" fillId="3" fontId="3" numFmtId="0" xfId="0" applyFont="1"/>
    <xf borderId="0" fillId="3" fontId="3" numFmtId="0" xfId="0" applyAlignment="1" applyFont="1">
      <alignment vertical="bottom"/>
    </xf>
    <xf borderId="0" fillId="0" fontId="10" numFmtId="166" xfId="0" applyAlignment="1" applyFont="1" applyNumberFormat="1">
      <alignment readingOrder="0" shrinkToFit="0" vertical="bottom" wrapText="0"/>
    </xf>
    <xf borderId="0" fillId="0" fontId="11" numFmtId="166" xfId="0" applyAlignment="1" applyFont="1" applyNumberFormat="1">
      <alignment vertical="bottom"/>
    </xf>
    <xf borderId="0" fillId="0" fontId="2" numFmtId="166" xfId="0" applyAlignment="1" applyFont="1" applyNumberFormat="1">
      <alignment horizontal="left"/>
    </xf>
    <xf borderId="0" fillId="0" fontId="2" numFmtId="166" xfId="0" applyFont="1" applyNumberFormat="1"/>
    <xf borderId="0" fillId="0" fontId="2" numFmtId="10" xfId="0" applyAlignment="1" applyFont="1" applyNumberFormat="1">
      <alignment readingOrder="0"/>
    </xf>
    <xf borderId="0" fillId="0" fontId="1" numFmtId="164" xfId="0" applyAlignment="1" applyFont="1" applyNumberFormat="1">
      <alignment vertical="bottom"/>
    </xf>
    <xf borderId="0" fillId="0" fontId="11" numFmtId="164" xfId="0" applyAlignment="1" applyFont="1" applyNumberFormat="1">
      <alignment readingOrder="0" vertical="bottom"/>
    </xf>
    <xf borderId="0" fillId="0" fontId="2" numFmtId="164" xfId="0" applyAlignment="1" applyFont="1" applyNumberFormat="1">
      <alignment horizontal="left"/>
    </xf>
    <xf borderId="2" fillId="0" fontId="12" numFmtId="164" xfId="0" applyAlignment="1" applyBorder="1" applyFont="1" applyNumberFormat="1">
      <alignment vertical="bottom"/>
    </xf>
    <xf borderId="2" fillId="0" fontId="2" numFmtId="164" xfId="0" applyAlignment="1" applyBorder="1" applyFont="1" applyNumberFormat="1">
      <alignment horizontal="left"/>
    </xf>
    <xf borderId="2" fillId="0" fontId="2" numFmtId="164" xfId="0" applyBorder="1" applyFont="1" applyNumberFormat="1"/>
    <xf borderId="0" fillId="0" fontId="11" numFmtId="164" xfId="0" applyAlignment="1" applyFont="1" applyNumberFormat="1">
      <alignment vertical="bottom"/>
    </xf>
    <xf borderId="0" fillId="0" fontId="9" numFmtId="164" xfId="0" applyAlignment="1" applyFont="1" applyNumberFormat="1">
      <alignment vertical="bottom"/>
    </xf>
    <xf borderId="0" fillId="0" fontId="13" numFmtId="164" xfId="0" applyAlignment="1" applyFont="1" applyNumberFormat="1">
      <alignment vertical="bottom"/>
    </xf>
    <xf borderId="0" fillId="0" fontId="1" numFmtId="164" xfId="0" applyAlignment="1" applyFont="1" applyNumberFormat="1">
      <alignment readingOrder="0" shrinkToFit="0" vertical="bottom" wrapText="0"/>
    </xf>
    <xf borderId="0" fillId="0" fontId="2" numFmtId="164" xfId="0" applyAlignment="1" applyFont="1" applyNumberFormat="1">
      <alignment vertical="bottom"/>
    </xf>
    <xf borderId="0" fillId="0" fontId="2" numFmtId="164" xfId="0" applyAlignment="1" applyFont="1" applyNumberFormat="1">
      <alignment horizontal="left" vertical="bottom"/>
    </xf>
    <xf borderId="0" fillId="0" fontId="11" numFmtId="164" xfId="0" applyAlignment="1" applyFont="1" applyNumberFormat="1">
      <alignment horizontal="left" vertical="bottom"/>
    </xf>
    <xf borderId="0" fillId="0" fontId="11" numFmtId="164" xfId="0" applyAlignment="1" applyFont="1" applyNumberFormat="1">
      <alignment horizontal="right" vertical="bottom"/>
    </xf>
    <xf borderId="1" fillId="0" fontId="11" numFmtId="164" xfId="0" applyAlignment="1" applyBorder="1" applyFont="1" applyNumberFormat="1">
      <alignment readingOrder="0" vertical="bottom"/>
    </xf>
    <xf borderId="1" fillId="0" fontId="11" numFmtId="164" xfId="0" applyAlignment="1" applyBorder="1" applyFont="1" applyNumberFormat="1">
      <alignment horizontal="left" vertical="bottom"/>
    </xf>
    <xf borderId="1" fillId="0" fontId="11" numFmtId="164" xfId="0" applyAlignment="1" applyBorder="1" applyFont="1" applyNumberFormat="1">
      <alignment horizontal="right" vertical="bottom"/>
    </xf>
    <xf borderId="0" fillId="0" fontId="11" numFmtId="9" xfId="0" applyAlignment="1" applyFont="1" applyNumberFormat="1">
      <alignment vertical="bottom"/>
    </xf>
    <xf borderId="0" fillId="0" fontId="2" numFmtId="164" xfId="0" applyAlignment="1" applyFont="1" applyNumberFormat="1">
      <alignment readingOrder="0" vertical="bottom"/>
    </xf>
    <xf borderId="0" fillId="0" fontId="11" numFmtId="164" xfId="0" applyAlignment="1" applyFont="1" applyNumberFormat="1">
      <alignment horizontal="left" readingOrder="0" vertical="bottom"/>
    </xf>
    <xf borderId="0" fillId="0" fontId="11" numFmtId="164" xfId="0" applyAlignment="1" applyFont="1" applyNumberFormat="1">
      <alignment horizontal="right" readingOrder="0" vertical="bottom"/>
    </xf>
    <xf borderId="1" fillId="0" fontId="11" numFmtId="164" xfId="0" applyAlignment="1" applyBorder="1" applyFont="1" applyNumberFormat="1">
      <alignment vertical="bottom"/>
    </xf>
    <xf borderId="1" fillId="0" fontId="11" numFmtId="164" xfId="0" applyAlignment="1" applyBorder="1" applyFont="1" applyNumberFormat="1">
      <alignment horizontal="left" readingOrder="0" vertical="bottom"/>
    </xf>
    <xf borderId="1" fillId="0" fontId="11" numFmtId="164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readingOrder="0" vertical="bottom"/>
    </xf>
    <xf borderId="0" fillId="0" fontId="1" numFmtId="2" xfId="0" applyAlignment="1" applyFont="1" applyNumberFormat="1">
      <alignment readingOrder="0"/>
    </xf>
    <xf borderId="0" fillId="0" fontId="14" numFmtId="0" xfId="0" applyFont="1"/>
    <xf borderId="0" fillId="0" fontId="3" numFmtId="2" xfId="0" applyAlignment="1" applyFont="1" applyNumberFormat="1">
      <alignment readingOrder="0"/>
    </xf>
    <xf borderId="0" fillId="0" fontId="1" numFmtId="0" xfId="0" applyFont="1"/>
    <xf borderId="0" fillId="0" fontId="1" numFmtId="9" xfId="0" applyFont="1" applyNumberFormat="1"/>
    <xf borderId="0" fillId="0" fontId="2" numFmtId="9" xfId="0" applyAlignment="1" applyFont="1" applyNumberFormat="1">
      <alignment readingOrder="0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2" numFmtId="167" xfId="0" applyFont="1" applyNumberFormat="1"/>
    <xf borderId="0" fillId="3" fontId="2" numFmtId="164" xfId="0" applyFont="1" applyNumberFormat="1"/>
    <xf borderId="0" fillId="3" fontId="2" numFmtId="167" xfId="0" applyFont="1" applyNumberFormat="1"/>
    <xf borderId="0" fillId="3" fontId="2" numFmtId="164" xfId="0" applyAlignment="1" applyFont="1" applyNumberFormat="1">
      <alignment readingOrder="0"/>
    </xf>
    <xf borderId="0" fillId="3" fontId="11" numFmtId="164" xfId="0" applyAlignment="1" applyFont="1" applyNumberFormat="1">
      <alignment horizontal="right" vertical="bottom"/>
    </xf>
    <xf borderId="0" fillId="3" fontId="15" numFmtId="164" xfId="0" applyFont="1" applyNumberFormat="1"/>
    <xf borderId="0" fillId="3" fontId="11" numFmtId="164" xfId="0" applyAlignment="1" applyFont="1" applyNumberFormat="1">
      <alignment horizontal="right" readingOrder="0" vertical="bottom"/>
    </xf>
    <xf borderId="1" fillId="3" fontId="11" numFmtId="164" xfId="0" applyAlignment="1" applyBorder="1" applyFont="1" applyNumberFormat="1">
      <alignment horizontal="right" readingOrder="0" vertical="bottom"/>
    </xf>
    <xf borderId="0" fillId="4" fontId="11" numFmtId="3" xfId="0" applyAlignment="1" applyFill="1" applyFont="1" applyNumberFormat="1">
      <alignment vertical="bottom"/>
    </xf>
    <xf borderId="1" fillId="4" fontId="11" numFmtId="3" xfId="0" applyAlignment="1" applyBorder="1" applyFont="1" applyNumberFormat="1">
      <alignment vertical="bottom"/>
    </xf>
    <xf borderId="0" fillId="0" fontId="11" numFmtId="3" xfId="0" applyAlignment="1" applyFont="1" applyNumberFormat="1">
      <alignment vertical="bottom"/>
    </xf>
    <xf borderId="0" fillId="0" fontId="2" numFmtId="4" xfId="0" applyFont="1" applyNumberFormat="1"/>
    <xf borderId="0" fillId="0" fontId="2" numFmtId="165" xfId="0" applyAlignment="1" applyFont="1" applyNumberFormat="1">
      <alignment readingOrder="0"/>
    </xf>
    <xf borderId="0" fillId="0" fontId="2" numFmtId="168" xfId="0" applyAlignment="1" applyFont="1" applyNumberFormat="1">
      <alignment readingOrder="0"/>
    </xf>
    <xf borderId="0" fillId="0" fontId="16" numFmtId="0" xfId="0" applyFont="1"/>
    <xf borderId="0" fillId="0" fontId="17" numFmtId="0" xfId="0" applyAlignment="1" applyFont="1">
      <alignment readingOrder="0"/>
    </xf>
    <xf borderId="1" fillId="0" fontId="18" numFmtId="0" xfId="0" applyAlignment="1" applyBorder="1" applyFont="1">
      <alignment readingOrder="0"/>
    </xf>
    <xf borderId="1" fillId="0" fontId="18" numFmtId="0" xfId="0" applyAlignment="1" applyBorder="1" applyFont="1">
      <alignment horizontal="left"/>
    </xf>
    <xf borderId="1" fillId="0" fontId="18" numFmtId="0" xfId="0" applyBorder="1" applyFont="1"/>
    <xf borderId="0" fillId="0" fontId="19" numFmtId="0" xfId="0" applyAlignment="1" applyFont="1">
      <alignment readingOrder="0"/>
    </xf>
    <xf borderId="0" fillId="0" fontId="18" numFmtId="2" xfId="0" applyAlignment="1" applyFont="1" applyNumberFormat="1">
      <alignment readingOrder="0"/>
    </xf>
    <xf borderId="0" fillId="0" fontId="15" numFmtId="0" xfId="0" applyFont="1"/>
    <xf borderId="0" fillId="0" fontId="2" numFmtId="3" xfId="0" applyFont="1" applyNumberFormat="1"/>
    <xf borderId="0" fillId="0" fontId="1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4.0"/>
    <col customWidth="1" min="2" max="2" width="4.86"/>
    <col customWidth="1" min="3" max="3" width="36.57"/>
    <col customWidth="1" min="4" max="11" width="11.0"/>
    <col customWidth="1" min="12" max="12" width="12.29"/>
    <col customWidth="1" min="13" max="13" width="6.57"/>
    <col customWidth="1" min="14" max="20" width="12.29"/>
  </cols>
  <sheetData>
    <row r="1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>
      <c r="A2" s="1"/>
      <c r="B2" s="4"/>
      <c r="C2" s="5"/>
      <c r="D2" s="6">
        <v>2020.0</v>
      </c>
      <c r="E2" s="7">
        <f t="shared" ref="E2:K2" si="1">D2+1</f>
        <v>2021</v>
      </c>
      <c r="F2" s="7">
        <f t="shared" si="1"/>
        <v>2022</v>
      </c>
      <c r="G2" s="7">
        <f t="shared" si="1"/>
        <v>2023</v>
      </c>
      <c r="H2" s="7">
        <f t="shared" si="1"/>
        <v>2024</v>
      </c>
      <c r="I2" s="7">
        <f t="shared" si="1"/>
        <v>2025</v>
      </c>
      <c r="J2" s="7">
        <f t="shared" si="1"/>
        <v>2026</v>
      </c>
      <c r="K2" s="7">
        <f t="shared" si="1"/>
        <v>2027</v>
      </c>
      <c r="L2" s="4"/>
      <c r="M2" s="6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>
      <c r="A3" s="1" t="s">
        <v>2</v>
      </c>
      <c r="B3" s="2"/>
      <c r="C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outlineLevel="1">
      <c r="A4" s="8" t="s">
        <v>3</v>
      </c>
      <c r="B4" s="9"/>
      <c r="C4" s="10"/>
      <c r="D4" s="11">
        <v>1.0</v>
      </c>
      <c r="E4" s="9">
        <f t="shared" ref="E4:K4" si="2">D4*(1-$M4)</f>
        <v>1</v>
      </c>
      <c r="F4" s="9">
        <f t="shared" si="2"/>
        <v>1</v>
      </c>
      <c r="G4" s="9">
        <f t="shared" si="2"/>
        <v>1</v>
      </c>
      <c r="H4" s="9">
        <f t="shared" si="2"/>
        <v>1</v>
      </c>
      <c r="I4" s="9">
        <f t="shared" si="2"/>
        <v>1</v>
      </c>
      <c r="J4" s="9">
        <f t="shared" si="2"/>
        <v>1</v>
      </c>
      <c r="K4" s="9">
        <f t="shared" si="2"/>
        <v>1</v>
      </c>
      <c r="L4" s="9"/>
      <c r="M4" s="12">
        <v>0.0</v>
      </c>
      <c r="N4" s="13" t="s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outlineLevel="1">
      <c r="A5" s="14" t="s">
        <v>5</v>
      </c>
      <c r="B5" s="15"/>
      <c r="C5" s="16"/>
      <c r="D5" s="12">
        <v>0.1</v>
      </c>
      <c r="E5" s="15">
        <f t="shared" ref="E5:K5" si="3">D5*(1-$M5)</f>
        <v>0.1</v>
      </c>
      <c r="F5" s="15">
        <f t="shared" si="3"/>
        <v>0.1</v>
      </c>
      <c r="G5" s="15">
        <f t="shared" si="3"/>
        <v>0.1</v>
      </c>
      <c r="H5" s="15">
        <f t="shared" si="3"/>
        <v>0.1</v>
      </c>
      <c r="I5" s="15">
        <f t="shared" si="3"/>
        <v>0.1</v>
      </c>
      <c r="J5" s="15">
        <f t="shared" si="3"/>
        <v>0.1</v>
      </c>
      <c r="K5" s="15">
        <f t="shared" si="3"/>
        <v>0.1</v>
      </c>
      <c r="L5" s="15"/>
      <c r="M5" s="12">
        <v>0.0</v>
      </c>
      <c r="N5" s="13" t="s">
        <v>4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outlineLevel="1">
      <c r="A6" s="14" t="s">
        <v>6</v>
      </c>
      <c r="B6" s="15"/>
      <c r="C6" s="16"/>
      <c r="D6" s="12">
        <v>0.75</v>
      </c>
      <c r="E6" s="15">
        <f t="shared" ref="E6:K6" si="4">D6*(1-$M6)</f>
        <v>0.75</v>
      </c>
      <c r="F6" s="15">
        <f t="shared" si="4"/>
        <v>0.75</v>
      </c>
      <c r="G6" s="15">
        <f t="shared" si="4"/>
        <v>0.75</v>
      </c>
      <c r="H6" s="15">
        <f t="shared" si="4"/>
        <v>0.75</v>
      </c>
      <c r="I6" s="15">
        <f t="shared" si="4"/>
        <v>0.75</v>
      </c>
      <c r="J6" s="15">
        <f t="shared" si="4"/>
        <v>0.75</v>
      </c>
      <c r="K6" s="15">
        <f t="shared" si="4"/>
        <v>0.75</v>
      </c>
      <c r="L6" s="15"/>
      <c r="M6" s="12">
        <v>0.0</v>
      </c>
      <c r="N6" s="13" t="s">
        <v>4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>
      <c r="A7" s="1"/>
      <c r="B7" s="9"/>
      <c r="C7" s="10"/>
      <c r="L7" s="9"/>
      <c r="M7" s="9"/>
      <c r="N7" s="13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>
      <c r="A8" s="1" t="s">
        <v>7</v>
      </c>
      <c r="B8" s="9"/>
      <c r="C8" s="10"/>
      <c r="L8" s="9"/>
      <c r="M8" s="9"/>
      <c r="N8" s="13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outlineLevel="1">
      <c r="A9" s="8" t="s">
        <v>8</v>
      </c>
      <c r="B9" s="17"/>
      <c r="C9" s="18"/>
      <c r="D9" s="19"/>
      <c r="E9" s="20">
        <f t="shared" ref="E9:K9" si="5">sum(E10:E12)</f>
        <v>2.7</v>
      </c>
      <c r="F9" s="20">
        <f t="shared" si="5"/>
        <v>4.59</v>
      </c>
      <c r="G9" s="20">
        <f t="shared" si="5"/>
        <v>7.803</v>
      </c>
      <c r="H9" s="20">
        <f t="shared" si="5"/>
        <v>13.2651</v>
      </c>
      <c r="I9" s="20">
        <f t="shared" si="5"/>
        <v>22.55067</v>
      </c>
      <c r="J9" s="20">
        <f t="shared" si="5"/>
        <v>38.336139</v>
      </c>
      <c r="K9" s="20">
        <f t="shared" si="5"/>
        <v>65.1714363</v>
      </c>
      <c r="L9" s="21"/>
      <c r="M9" s="22"/>
      <c r="N9" s="23"/>
      <c r="O9" s="22"/>
      <c r="P9" s="24"/>
      <c r="Q9" s="2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outlineLevel="1">
      <c r="A10" s="8"/>
      <c r="B10" s="13" t="s">
        <v>9</v>
      </c>
      <c r="C10" s="10"/>
      <c r="D10" s="26"/>
      <c r="E10" s="27">
        <v>2.0</v>
      </c>
      <c r="F10" s="26">
        <f t="shared" ref="F10:K10" si="6">E10*(1+$M10)</f>
        <v>3.4</v>
      </c>
      <c r="G10" s="26">
        <f t="shared" si="6"/>
        <v>5.78</v>
      </c>
      <c r="H10" s="26">
        <f t="shared" si="6"/>
        <v>9.826</v>
      </c>
      <c r="I10" s="26">
        <f t="shared" si="6"/>
        <v>16.7042</v>
      </c>
      <c r="J10" s="26">
        <f t="shared" si="6"/>
        <v>28.39714</v>
      </c>
      <c r="K10" s="26">
        <f t="shared" si="6"/>
        <v>48.275138</v>
      </c>
      <c r="L10" s="9"/>
      <c r="M10" s="12">
        <v>0.7</v>
      </c>
      <c r="N10" s="13" t="s">
        <v>10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outlineLevel="1">
      <c r="A11" s="8"/>
      <c r="B11" s="13" t="s">
        <v>11</v>
      </c>
      <c r="C11" s="10"/>
      <c r="D11" s="26"/>
      <c r="E11" s="26">
        <f t="shared" ref="E11:K11" si="7">E10*$M11</f>
        <v>0.5</v>
      </c>
      <c r="F11" s="26">
        <f t="shared" si="7"/>
        <v>0.85</v>
      </c>
      <c r="G11" s="26">
        <f t="shared" si="7"/>
        <v>1.445</v>
      </c>
      <c r="H11" s="26">
        <f t="shared" si="7"/>
        <v>2.4565</v>
      </c>
      <c r="I11" s="26">
        <f t="shared" si="7"/>
        <v>4.17605</v>
      </c>
      <c r="J11" s="26">
        <f t="shared" si="7"/>
        <v>7.099285</v>
      </c>
      <c r="K11" s="26">
        <f t="shared" si="7"/>
        <v>12.0687845</v>
      </c>
      <c r="L11" s="9"/>
      <c r="M11" s="12">
        <v>0.25</v>
      </c>
      <c r="N11" s="13" t="s">
        <v>12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outlineLevel="1">
      <c r="A12" s="28"/>
      <c r="B12" s="13" t="s">
        <v>13</v>
      </c>
      <c r="C12" s="2"/>
      <c r="D12" s="29"/>
      <c r="E12" s="29">
        <f t="shared" ref="E12:K12" si="8">E10*$M12</f>
        <v>0.2</v>
      </c>
      <c r="F12" s="29">
        <f t="shared" si="8"/>
        <v>0.34</v>
      </c>
      <c r="G12" s="29">
        <f t="shared" si="8"/>
        <v>0.578</v>
      </c>
      <c r="H12" s="29">
        <f t="shared" si="8"/>
        <v>0.9826</v>
      </c>
      <c r="I12" s="29">
        <f t="shared" si="8"/>
        <v>1.67042</v>
      </c>
      <c r="J12" s="29">
        <f t="shared" si="8"/>
        <v>2.839714</v>
      </c>
      <c r="K12" s="29">
        <f t="shared" si="8"/>
        <v>4.8275138</v>
      </c>
      <c r="L12" s="2"/>
      <c r="M12" s="12">
        <v>0.1</v>
      </c>
      <c r="N12" s="13" t="s">
        <v>12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outlineLevel="1">
      <c r="A13" s="8" t="s">
        <v>14</v>
      </c>
      <c r="B13" s="21"/>
      <c r="C13" s="18"/>
      <c r="D13" s="20">
        <f t="shared" ref="D13:K13" si="9">sum(D14:D15)</f>
        <v>3</v>
      </c>
      <c r="E13" s="20">
        <f t="shared" si="9"/>
        <v>4.2</v>
      </c>
      <c r="F13" s="20">
        <f t="shared" si="9"/>
        <v>5.88</v>
      </c>
      <c r="G13" s="20">
        <f t="shared" si="9"/>
        <v>8.232</v>
      </c>
      <c r="H13" s="20">
        <f t="shared" si="9"/>
        <v>11.5248</v>
      </c>
      <c r="I13" s="20">
        <f t="shared" si="9"/>
        <v>16.13472</v>
      </c>
      <c r="J13" s="20">
        <f t="shared" si="9"/>
        <v>22.588608</v>
      </c>
      <c r="K13" s="20">
        <f t="shared" si="9"/>
        <v>31.6240512</v>
      </c>
      <c r="L13" s="21"/>
      <c r="M13" s="22"/>
      <c r="N13" s="23"/>
      <c r="O13" s="22"/>
      <c r="P13" s="24"/>
      <c r="Q13" s="25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outlineLevel="1">
      <c r="A14" s="30"/>
      <c r="B14" s="31" t="s">
        <v>15</v>
      </c>
      <c r="C14" s="3"/>
      <c r="D14" s="32">
        <v>2.25</v>
      </c>
      <c r="E14" s="29">
        <f t="shared" ref="E14:K14" si="10">D14*(1+$M14)</f>
        <v>3.15</v>
      </c>
      <c r="F14" s="29">
        <f t="shared" si="10"/>
        <v>4.41</v>
      </c>
      <c r="G14" s="29">
        <f t="shared" si="10"/>
        <v>6.174</v>
      </c>
      <c r="H14" s="29">
        <f t="shared" si="10"/>
        <v>8.6436</v>
      </c>
      <c r="I14" s="29">
        <f t="shared" si="10"/>
        <v>12.10104</v>
      </c>
      <c r="J14" s="29">
        <f t="shared" si="10"/>
        <v>16.941456</v>
      </c>
      <c r="K14" s="29">
        <f t="shared" si="10"/>
        <v>23.7180384</v>
      </c>
      <c r="L14" s="2"/>
      <c r="M14" s="12">
        <v>0.4</v>
      </c>
      <c r="N14" s="31" t="s">
        <v>10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outlineLevel="1">
      <c r="A15" s="33"/>
      <c r="B15" s="34" t="s">
        <v>16</v>
      </c>
      <c r="C15" s="35"/>
      <c r="D15" s="36">
        <v>0.75</v>
      </c>
      <c r="E15" s="37">
        <f t="shared" ref="E15:K15" si="11">D15*(1+$M15)</f>
        <v>1.05</v>
      </c>
      <c r="F15" s="37">
        <f t="shared" si="11"/>
        <v>1.47</v>
      </c>
      <c r="G15" s="37">
        <f t="shared" si="11"/>
        <v>2.058</v>
      </c>
      <c r="H15" s="37">
        <f t="shared" si="11"/>
        <v>2.8812</v>
      </c>
      <c r="I15" s="37">
        <f t="shared" si="11"/>
        <v>4.03368</v>
      </c>
      <c r="J15" s="37">
        <f t="shared" si="11"/>
        <v>5.647152</v>
      </c>
      <c r="K15" s="37">
        <f t="shared" si="11"/>
        <v>7.9060128</v>
      </c>
      <c r="L15" s="38"/>
      <c r="M15" s="12">
        <v>0.4</v>
      </c>
      <c r="N15" s="31" t="s">
        <v>10</v>
      </c>
      <c r="O15" s="38"/>
      <c r="P15" s="38"/>
      <c r="Q15" s="39"/>
      <c r="R15" s="38"/>
      <c r="S15" s="38"/>
      <c r="T15" s="3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>
      <c r="A16" s="40" t="s">
        <v>17</v>
      </c>
      <c r="B16" s="38"/>
      <c r="C16" s="41"/>
      <c r="D16" s="29">
        <f t="shared" ref="D16:K16" si="12">D13+D9</f>
        <v>3</v>
      </c>
      <c r="E16" s="29">
        <f t="shared" si="12"/>
        <v>6.9</v>
      </c>
      <c r="F16" s="29">
        <f t="shared" si="12"/>
        <v>10.47</v>
      </c>
      <c r="G16" s="29">
        <f t="shared" si="12"/>
        <v>16.035</v>
      </c>
      <c r="H16" s="29">
        <f t="shared" si="12"/>
        <v>24.7899</v>
      </c>
      <c r="I16" s="29">
        <f t="shared" si="12"/>
        <v>38.68539</v>
      </c>
      <c r="J16" s="29">
        <f t="shared" si="12"/>
        <v>60.924747</v>
      </c>
      <c r="K16" s="29">
        <f t="shared" si="12"/>
        <v>96.7954875</v>
      </c>
      <c r="L16" s="38"/>
      <c r="M16" s="39"/>
      <c r="N16" s="38"/>
      <c r="O16" s="38"/>
      <c r="P16" s="38"/>
      <c r="Q16" s="39"/>
      <c r="R16" s="38"/>
      <c r="S16" s="38"/>
      <c r="T16" s="3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>
      <c r="A17" s="40"/>
      <c r="B17" s="38"/>
      <c r="C17" s="41"/>
      <c r="D17" s="2"/>
      <c r="E17" s="2"/>
      <c r="F17" s="2"/>
      <c r="G17" s="2"/>
      <c r="H17" s="2"/>
      <c r="I17" s="2"/>
      <c r="J17" s="2"/>
      <c r="K17" s="2"/>
      <c r="L17" s="38"/>
      <c r="M17" s="39"/>
      <c r="N17" s="38"/>
      <c r="O17" s="38"/>
      <c r="P17" s="38"/>
      <c r="Q17" s="39"/>
      <c r="R17" s="38"/>
      <c r="S17" s="38"/>
      <c r="T17" s="3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>
      <c r="A18" s="42"/>
      <c r="B18" s="43"/>
      <c r="C18" s="44"/>
      <c r="D18" s="45">
        <f t="shared" ref="D18:K18" si="13">D2</f>
        <v>2020</v>
      </c>
      <c r="E18" s="45">
        <f t="shared" si="13"/>
        <v>2021</v>
      </c>
      <c r="F18" s="45">
        <f t="shared" si="13"/>
        <v>2022</v>
      </c>
      <c r="G18" s="45">
        <f t="shared" si="13"/>
        <v>2023</v>
      </c>
      <c r="H18" s="45">
        <f t="shared" si="13"/>
        <v>2024</v>
      </c>
      <c r="I18" s="45">
        <f t="shared" si="13"/>
        <v>2025</v>
      </c>
      <c r="J18" s="45">
        <f t="shared" si="13"/>
        <v>2026</v>
      </c>
      <c r="K18" s="45">
        <f t="shared" si="13"/>
        <v>2027</v>
      </c>
      <c r="L18" s="43"/>
      <c r="M18" s="46"/>
      <c r="N18" s="43"/>
      <c r="O18" s="43"/>
      <c r="P18" s="43"/>
      <c r="Q18" s="46"/>
      <c r="R18" s="43"/>
      <c r="S18" s="43"/>
      <c r="T18" s="43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>
      <c r="A19" s="47" t="s">
        <v>18</v>
      </c>
      <c r="B19" s="48"/>
      <c r="C19" s="49"/>
      <c r="D19" s="31"/>
      <c r="E19" s="31"/>
      <c r="F19" s="31"/>
      <c r="G19" s="31"/>
      <c r="H19" s="31"/>
      <c r="I19" s="31"/>
      <c r="J19" s="31"/>
      <c r="K19" s="31"/>
      <c r="L19" s="50"/>
      <c r="M19" s="50"/>
      <c r="N19" s="51"/>
      <c r="O19" s="50"/>
      <c r="P19" s="50"/>
      <c r="Q19" s="50"/>
      <c r="R19" s="50"/>
      <c r="S19" s="50"/>
      <c r="T19" s="5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outlineLevel="1">
      <c r="A20" s="52"/>
      <c r="B20" s="53" t="s">
        <v>19</v>
      </c>
      <c r="C20" s="54"/>
      <c r="D20" s="29"/>
      <c r="E20" s="29">
        <f t="shared" ref="E20:K20" si="14">E9*E4</f>
        <v>2.7</v>
      </c>
      <c r="F20" s="29">
        <f t="shared" si="14"/>
        <v>4.59</v>
      </c>
      <c r="G20" s="29">
        <f t="shared" si="14"/>
        <v>7.803</v>
      </c>
      <c r="H20" s="29">
        <f t="shared" si="14"/>
        <v>13.2651</v>
      </c>
      <c r="I20" s="29">
        <f t="shared" si="14"/>
        <v>22.55067</v>
      </c>
      <c r="J20" s="29">
        <f t="shared" si="14"/>
        <v>38.336139</v>
      </c>
      <c r="K20" s="29">
        <f t="shared" si="14"/>
        <v>65.1714363</v>
      </c>
      <c r="L20" s="29"/>
      <c r="M20" s="29"/>
      <c r="N20" s="26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outlineLevel="1">
      <c r="A21" s="52"/>
      <c r="B21" s="53" t="s">
        <v>20</v>
      </c>
      <c r="C21" s="54"/>
      <c r="D21" s="29"/>
      <c r="E21" s="29">
        <f t="shared" ref="E21:K21" si="15">-D23*E5</f>
        <v>0</v>
      </c>
      <c r="F21" s="29">
        <f t="shared" si="15"/>
        <v>-0.27</v>
      </c>
      <c r="G21" s="29">
        <f t="shared" si="15"/>
        <v>-0.702</v>
      </c>
      <c r="H21" s="29">
        <f t="shared" si="15"/>
        <v>-1.4121</v>
      </c>
      <c r="I21" s="29">
        <f t="shared" si="15"/>
        <v>-2.5974</v>
      </c>
      <c r="J21" s="29">
        <f t="shared" si="15"/>
        <v>-4.592727</v>
      </c>
      <c r="K21" s="29">
        <f t="shared" si="15"/>
        <v>-7.9670682</v>
      </c>
      <c r="L21" s="29"/>
      <c r="M21" s="29"/>
      <c r="N21" s="26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outlineLevel="1">
      <c r="A22" s="52"/>
      <c r="B22" s="55" t="s">
        <v>21</v>
      </c>
      <c r="C22" s="56"/>
      <c r="D22" s="57"/>
      <c r="E22" s="57">
        <f t="shared" ref="E22:K22" si="16">E21+E20</f>
        <v>2.7</v>
      </c>
      <c r="F22" s="57">
        <f t="shared" si="16"/>
        <v>4.32</v>
      </c>
      <c r="G22" s="57">
        <f t="shared" si="16"/>
        <v>7.101</v>
      </c>
      <c r="H22" s="57">
        <f t="shared" si="16"/>
        <v>11.853</v>
      </c>
      <c r="I22" s="57">
        <f t="shared" si="16"/>
        <v>19.95327</v>
      </c>
      <c r="J22" s="57">
        <f t="shared" si="16"/>
        <v>33.743412</v>
      </c>
      <c r="K22" s="57">
        <f t="shared" si="16"/>
        <v>57.2043681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outlineLevel="1">
      <c r="A23" s="52"/>
      <c r="B23" s="58" t="s">
        <v>18</v>
      </c>
      <c r="C23" s="54"/>
      <c r="D23" s="26">
        <v>0.0</v>
      </c>
      <c r="E23" s="26">
        <f t="shared" ref="E23:K23" si="17">D23+E22</f>
        <v>2.7</v>
      </c>
      <c r="F23" s="26">
        <f t="shared" si="17"/>
        <v>7.02</v>
      </c>
      <c r="G23" s="26">
        <f t="shared" si="17"/>
        <v>14.121</v>
      </c>
      <c r="H23" s="26">
        <f t="shared" si="17"/>
        <v>25.974</v>
      </c>
      <c r="I23" s="26">
        <f t="shared" si="17"/>
        <v>45.92727</v>
      </c>
      <c r="J23" s="26">
        <f t="shared" si="17"/>
        <v>79.670682</v>
      </c>
      <c r="K23" s="26">
        <f t="shared" si="17"/>
        <v>136.8750501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outlineLevel="1">
      <c r="A24" s="59"/>
      <c r="B24" s="53" t="s">
        <v>22</v>
      </c>
      <c r="C24" s="54"/>
      <c r="D24" s="29"/>
      <c r="E24" s="29"/>
      <c r="F24" s="15">
        <f t="shared" ref="F24:K24" si="18">F22/E23</f>
        <v>1.6</v>
      </c>
      <c r="G24" s="15">
        <f t="shared" si="18"/>
        <v>1.011538462</v>
      </c>
      <c r="H24" s="15">
        <f t="shared" si="18"/>
        <v>0.8393881453</v>
      </c>
      <c r="I24" s="15">
        <f t="shared" si="18"/>
        <v>0.7682016632</v>
      </c>
      <c r="J24" s="15">
        <f t="shared" si="18"/>
        <v>0.7347140816</v>
      </c>
      <c r="K24" s="15">
        <f t="shared" si="18"/>
        <v>0.7180102726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>
      <c r="A25" s="52"/>
      <c r="B25" s="60"/>
      <c r="C25" s="5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collapsed="1">
      <c r="A26" s="61" t="s">
        <v>23</v>
      </c>
      <c r="B26" s="62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hidden="1" outlineLevel="1">
      <c r="A27" s="52"/>
      <c r="B27" s="53" t="s">
        <v>24</v>
      </c>
      <c r="C27" s="64"/>
      <c r="D27" s="65"/>
      <c r="E27" s="65">
        <f t="shared" ref="E27:K27" si="19">E20</f>
        <v>2.7</v>
      </c>
      <c r="F27" s="65">
        <f t="shared" si="19"/>
        <v>4.59</v>
      </c>
      <c r="G27" s="65">
        <f t="shared" si="19"/>
        <v>7.803</v>
      </c>
      <c r="H27" s="65">
        <f t="shared" si="19"/>
        <v>13.2651</v>
      </c>
      <c r="I27" s="65">
        <f t="shared" si="19"/>
        <v>22.55067</v>
      </c>
      <c r="J27" s="65">
        <f t="shared" si="19"/>
        <v>38.336139</v>
      </c>
      <c r="K27" s="65">
        <f t="shared" si="19"/>
        <v>65.1714363</v>
      </c>
      <c r="L27" s="65"/>
      <c r="M27" s="65"/>
      <c r="N27" s="65"/>
      <c r="O27" s="65"/>
      <c r="P27" s="65"/>
      <c r="Q27" s="65"/>
      <c r="R27" s="65"/>
      <c r="S27" s="65"/>
      <c r="T27" s="65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hidden="1" outlineLevel="1">
      <c r="A28" s="52"/>
      <c r="B28" s="66" t="s">
        <v>25</v>
      </c>
      <c r="C28" s="67"/>
      <c r="D28" s="68"/>
      <c r="E28" s="68">
        <f t="shared" ref="E28:K28" si="20">D23+E21</f>
        <v>0</v>
      </c>
      <c r="F28" s="68">
        <f t="shared" si="20"/>
        <v>2.43</v>
      </c>
      <c r="G28" s="68">
        <f t="shared" si="20"/>
        <v>6.318</v>
      </c>
      <c r="H28" s="68">
        <f t="shared" si="20"/>
        <v>12.7089</v>
      </c>
      <c r="I28" s="68">
        <f t="shared" si="20"/>
        <v>23.3766</v>
      </c>
      <c r="J28" s="68">
        <f t="shared" si="20"/>
        <v>41.334543</v>
      </c>
      <c r="K28" s="68">
        <f t="shared" si="20"/>
        <v>71.7036138</v>
      </c>
      <c r="L28" s="65"/>
      <c r="M28" s="65"/>
      <c r="N28" s="65"/>
      <c r="O28" s="65"/>
      <c r="P28" s="65"/>
      <c r="Q28" s="65"/>
      <c r="R28" s="65"/>
      <c r="S28" s="65"/>
      <c r="T28" s="65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hidden="1" outlineLevel="1">
      <c r="A29" s="52"/>
      <c r="B29" s="53" t="s">
        <v>26</v>
      </c>
      <c r="C29" s="64"/>
      <c r="D29" s="65"/>
      <c r="E29" s="65">
        <f t="shared" ref="E29:K29" si="21">E28+E27</f>
        <v>2.7</v>
      </c>
      <c r="F29" s="65">
        <f t="shared" si="21"/>
        <v>7.02</v>
      </c>
      <c r="G29" s="65">
        <f t="shared" si="21"/>
        <v>14.121</v>
      </c>
      <c r="H29" s="65">
        <f t="shared" si="21"/>
        <v>25.974</v>
      </c>
      <c r="I29" s="65">
        <f t="shared" si="21"/>
        <v>45.92727</v>
      </c>
      <c r="J29" s="65">
        <f t="shared" si="21"/>
        <v>79.670682</v>
      </c>
      <c r="K29" s="65">
        <f t="shared" si="21"/>
        <v>136.8750501</v>
      </c>
      <c r="L29" s="65"/>
      <c r="M29" s="65"/>
      <c r="N29" s="65"/>
      <c r="O29" s="65"/>
      <c r="P29" s="65"/>
      <c r="Q29" s="65"/>
      <c r="R29" s="65"/>
      <c r="S29" s="65"/>
      <c r="T29" s="65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hidden="1" outlineLevel="1">
      <c r="A30" s="52"/>
      <c r="B30" s="53" t="s">
        <v>27</v>
      </c>
      <c r="C30" s="64"/>
      <c r="D30" s="58"/>
      <c r="E30" s="69">
        <f t="shared" ref="E30:K30" si="22">E28/E29</f>
        <v>0</v>
      </c>
      <c r="F30" s="69">
        <f t="shared" si="22"/>
        <v>0.3461538462</v>
      </c>
      <c r="G30" s="69">
        <f t="shared" si="22"/>
        <v>0.447418738</v>
      </c>
      <c r="H30" s="69">
        <f t="shared" si="22"/>
        <v>0.4892931393</v>
      </c>
      <c r="I30" s="69">
        <f t="shared" si="22"/>
        <v>0.5089917167</v>
      </c>
      <c r="J30" s="69">
        <f t="shared" si="22"/>
        <v>0.5188174867</v>
      </c>
      <c r="K30" s="69">
        <f t="shared" si="22"/>
        <v>0.5238618269</v>
      </c>
      <c r="L30" s="58"/>
      <c r="M30" s="58"/>
      <c r="N30" s="58"/>
      <c r="O30" s="58"/>
      <c r="P30" s="58"/>
      <c r="Q30" s="58"/>
      <c r="R30" s="58"/>
      <c r="S30" s="58"/>
      <c r="T30" s="58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>
      <c r="A31" s="52"/>
      <c r="B31" s="58"/>
      <c r="C31" s="64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collapsed="1">
      <c r="A32" s="61" t="s">
        <v>28</v>
      </c>
      <c r="B32" s="58"/>
      <c r="C32" s="64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hidden="1" outlineLevel="1">
      <c r="A33" s="52"/>
      <c r="B33" s="70" t="s">
        <v>29</v>
      </c>
      <c r="C33" s="64"/>
      <c r="D33" s="65"/>
      <c r="E33" s="65">
        <f t="shared" ref="E33:K33" si="23">E29*(1-E6)</f>
        <v>0.675</v>
      </c>
      <c r="F33" s="65">
        <f t="shared" si="23"/>
        <v>1.755</v>
      </c>
      <c r="G33" s="65">
        <f t="shared" si="23"/>
        <v>3.53025</v>
      </c>
      <c r="H33" s="65">
        <f t="shared" si="23"/>
        <v>6.4935</v>
      </c>
      <c r="I33" s="65">
        <f t="shared" si="23"/>
        <v>11.4818175</v>
      </c>
      <c r="J33" s="65">
        <f t="shared" si="23"/>
        <v>19.9176705</v>
      </c>
      <c r="K33" s="65">
        <f t="shared" si="23"/>
        <v>34.21876253</v>
      </c>
      <c r="L33" s="65"/>
      <c r="M33" s="65"/>
      <c r="N33" s="65"/>
      <c r="O33" s="65"/>
      <c r="P33" s="65"/>
      <c r="Q33" s="65"/>
      <c r="R33" s="65"/>
      <c r="S33" s="65"/>
      <c r="T33" s="65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hidden="1" outlineLevel="1">
      <c r="A34" s="52"/>
      <c r="B34" s="53" t="s">
        <v>17</v>
      </c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hidden="1" outlineLevel="1">
      <c r="A35" s="52"/>
      <c r="B35" s="53"/>
      <c r="C35" s="71" t="s">
        <v>30</v>
      </c>
      <c r="D35" s="72" t="str">
        <f t="shared" ref="D35:K35" si="24">D9</f>
        <v/>
      </c>
      <c r="E35" s="72">
        <f t="shared" si="24"/>
        <v>2.7</v>
      </c>
      <c r="F35" s="72">
        <f t="shared" si="24"/>
        <v>4.59</v>
      </c>
      <c r="G35" s="72">
        <f t="shared" si="24"/>
        <v>7.803</v>
      </c>
      <c r="H35" s="72">
        <f t="shared" si="24"/>
        <v>13.2651</v>
      </c>
      <c r="I35" s="72">
        <f t="shared" si="24"/>
        <v>22.55067</v>
      </c>
      <c r="J35" s="72">
        <f t="shared" si="24"/>
        <v>38.336139</v>
      </c>
      <c r="K35" s="72">
        <f t="shared" si="24"/>
        <v>65.1714363</v>
      </c>
      <c r="L35" s="65"/>
      <c r="M35" s="65"/>
      <c r="N35" s="65"/>
      <c r="O35" s="65"/>
      <c r="P35" s="65"/>
      <c r="Q35" s="65"/>
      <c r="R35" s="65"/>
      <c r="S35" s="65"/>
      <c r="T35" s="65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hidden="1" outlineLevel="1">
      <c r="A36" s="52"/>
      <c r="B36" s="73"/>
      <c r="C36" s="74" t="s">
        <v>31</v>
      </c>
      <c r="D36" s="75">
        <f t="shared" ref="D36:K36" si="25">D13</f>
        <v>3</v>
      </c>
      <c r="E36" s="75">
        <f t="shared" si="25"/>
        <v>4.2</v>
      </c>
      <c r="F36" s="75">
        <f t="shared" si="25"/>
        <v>5.88</v>
      </c>
      <c r="G36" s="75">
        <f t="shared" si="25"/>
        <v>8.232</v>
      </c>
      <c r="H36" s="75">
        <f t="shared" si="25"/>
        <v>11.5248</v>
      </c>
      <c r="I36" s="75">
        <f t="shared" si="25"/>
        <v>16.13472</v>
      </c>
      <c r="J36" s="75">
        <f t="shared" si="25"/>
        <v>22.588608</v>
      </c>
      <c r="K36" s="75">
        <f t="shared" si="25"/>
        <v>31.6240512</v>
      </c>
      <c r="L36" s="65"/>
      <c r="M36" s="65"/>
      <c r="N36" s="65"/>
      <c r="O36" s="65"/>
      <c r="P36" s="65"/>
      <c r="Q36" s="65"/>
      <c r="R36" s="65"/>
      <c r="S36" s="65"/>
      <c r="T36" s="65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hidden="1" outlineLevel="1">
      <c r="A37" s="52"/>
      <c r="B37" s="58" t="s">
        <v>32</v>
      </c>
      <c r="C37" s="64"/>
      <c r="D37" s="65"/>
      <c r="E37" s="65">
        <f t="shared" ref="E37:K37" si="26">sum(E33:E36)</f>
        <v>7.575</v>
      </c>
      <c r="F37" s="65">
        <f t="shared" si="26"/>
        <v>12.225</v>
      </c>
      <c r="G37" s="65">
        <f t="shared" si="26"/>
        <v>19.56525</v>
      </c>
      <c r="H37" s="65">
        <f t="shared" si="26"/>
        <v>31.2834</v>
      </c>
      <c r="I37" s="65">
        <f t="shared" si="26"/>
        <v>50.1672075</v>
      </c>
      <c r="J37" s="65">
        <f t="shared" si="26"/>
        <v>80.8424175</v>
      </c>
      <c r="K37" s="65">
        <f t="shared" si="26"/>
        <v>131.01425</v>
      </c>
      <c r="L37" s="65"/>
      <c r="M37" s="65"/>
      <c r="N37" s="65"/>
      <c r="O37" s="65"/>
      <c r="P37" s="65"/>
      <c r="Q37" s="65"/>
      <c r="R37" s="65"/>
      <c r="S37" s="65"/>
      <c r="T37" s="65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hidden="1" outlineLevel="1">
      <c r="A38" s="52"/>
      <c r="B38" s="58"/>
      <c r="C38" s="71" t="s">
        <v>33</v>
      </c>
      <c r="D38" s="58"/>
      <c r="E38" s="69">
        <f t="shared" ref="E38:K38" si="27">E9/E$23</f>
        <v>1</v>
      </c>
      <c r="F38" s="69">
        <f t="shared" si="27"/>
        <v>0.6538461538</v>
      </c>
      <c r="G38" s="69">
        <f t="shared" si="27"/>
        <v>0.552581262</v>
      </c>
      <c r="H38" s="69">
        <f t="shared" si="27"/>
        <v>0.5107068607</v>
      </c>
      <c r="I38" s="69">
        <f t="shared" si="27"/>
        <v>0.4910082833</v>
      </c>
      <c r="J38" s="69">
        <f t="shared" si="27"/>
        <v>0.4811825133</v>
      </c>
      <c r="K38" s="69">
        <f t="shared" si="27"/>
        <v>0.4761381731</v>
      </c>
      <c r="L38" s="58"/>
      <c r="M38" s="58"/>
      <c r="N38" s="58"/>
      <c r="O38" s="58"/>
      <c r="P38" s="58"/>
      <c r="Q38" s="58"/>
      <c r="R38" s="58"/>
      <c r="S38" s="58"/>
      <c r="T38" s="58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hidden="1" outlineLevel="1">
      <c r="A39" s="61"/>
      <c r="B39" s="58"/>
      <c r="C39" s="71" t="s">
        <v>34</v>
      </c>
      <c r="D39" s="58"/>
      <c r="E39" s="69">
        <f t="shared" ref="E39:K39" si="28">E13/E$23</f>
        <v>1.555555556</v>
      </c>
      <c r="F39" s="69">
        <f t="shared" si="28"/>
        <v>0.8376068376</v>
      </c>
      <c r="G39" s="69">
        <f t="shared" si="28"/>
        <v>0.5829615466</v>
      </c>
      <c r="H39" s="69">
        <f t="shared" si="28"/>
        <v>0.4437052437</v>
      </c>
      <c r="I39" s="69">
        <f t="shared" si="28"/>
        <v>0.3513102346</v>
      </c>
      <c r="J39" s="69">
        <f t="shared" si="28"/>
        <v>0.2835247224</v>
      </c>
      <c r="K39" s="69">
        <f t="shared" si="28"/>
        <v>0.2310432119</v>
      </c>
      <c r="L39" s="58"/>
      <c r="M39" s="58"/>
      <c r="N39" s="58"/>
      <c r="O39" s="58"/>
      <c r="P39" s="58"/>
      <c r="Q39" s="58"/>
      <c r="R39" s="58"/>
      <c r="S39" s="58"/>
      <c r="T39" s="58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hidden="1" outlineLevel="1">
      <c r="A40" s="61"/>
      <c r="B40" s="58"/>
      <c r="C40" s="71" t="s">
        <v>35</v>
      </c>
      <c r="D40" s="58"/>
      <c r="E40" s="58"/>
      <c r="F40" s="69">
        <f t="shared" ref="F40:K40" si="29">F36/(F6*F28)</f>
        <v>3.226337449</v>
      </c>
      <c r="G40" s="69">
        <f t="shared" si="29"/>
        <v>1.737258626</v>
      </c>
      <c r="H40" s="69">
        <f t="shared" si="29"/>
        <v>1.20910543</v>
      </c>
      <c r="I40" s="69">
        <f t="shared" si="29"/>
        <v>0.9202775425</v>
      </c>
      <c r="J40" s="69">
        <f t="shared" si="29"/>
        <v>0.7286434496</v>
      </c>
      <c r="K40" s="69">
        <f t="shared" si="29"/>
        <v>0.5880512762</v>
      </c>
      <c r="L40" s="58"/>
      <c r="M40" s="58"/>
      <c r="N40" s="58"/>
      <c r="O40" s="58"/>
      <c r="P40" s="58"/>
      <c r="Q40" s="58"/>
      <c r="R40" s="58"/>
      <c r="S40" s="58"/>
      <c r="T40" s="58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>
      <c r="A41" s="61"/>
      <c r="B41" s="58"/>
      <c r="C41" s="6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>
      <c r="A42" s="61" t="s">
        <v>36</v>
      </c>
      <c r="B42" s="58"/>
      <c r="C42" s="6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outlineLevel="1">
      <c r="A43" s="52"/>
      <c r="B43" s="53" t="s">
        <v>37</v>
      </c>
      <c r="C43" s="64"/>
      <c r="D43" s="65"/>
      <c r="E43" s="65">
        <f t="shared" ref="E43:K43" si="30">E29-E37</f>
        <v>-4.875</v>
      </c>
      <c r="F43" s="65">
        <f t="shared" si="30"/>
        <v>-5.205</v>
      </c>
      <c r="G43" s="65">
        <f t="shared" si="30"/>
        <v>-5.44425</v>
      </c>
      <c r="H43" s="65">
        <f t="shared" si="30"/>
        <v>-5.3094</v>
      </c>
      <c r="I43" s="65">
        <f t="shared" si="30"/>
        <v>-4.2399375</v>
      </c>
      <c r="J43" s="65">
        <f t="shared" si="30"/>
        <v>-1.1717355</v>
      </c>
      <c r="K43" s="65">
        <f t="shared" si="30"/>
        <v>5.860800075</v>
      </c>
      <c r="L43" s="65"/>
      <c r="M43" s="65"/>
      <c r="N43" s="65"/>
      <c r="O43" s="65"/>
      <c r="P43" s="65"/>
      <c r="Q43" s="65"/>
      <c r="R43" s="65"/>
      <c r="S43" s="65"/>
      <c r="T43" s="65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outlineLevel="1">
      <c r="A44" s="52"/>
      <c r="B44" s="66" t="s">
        <v>38</v>
      </c>
      <c r="C44" s="67"/>
      <c r="D44" s="66"/>
      <c r="E44" s="73"/>
      <c r="F44" s="73"/>
      <c r="G44" s="73"/>
      <c r="H44" s="73"/>
      <c r="I44" s="73"/>
      <c r="J44" s="73"/>
      <c r="K44" s="73"/>
      <c r="L44" s="58"/>
      <c r="M44" s="58"/>
      <c r="N44" s="58"/>
      <c r="O44" s="58"/>
      <c r="P44" s="58"/>
      <c r="Q44" s="58"/>
      <c r="R44" s="58"/>
      <c r="S44" s="58"/>
      <c r="T44" s="58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outlineLevel="1">
      <c r="A45" s="52"/>
      <c r="B45" s="62" t="s">
        <v>39</v>
      </c>
      <c r="C45" s="64"/>
      <c r="D45" s="72">
        <f>D44+D43</f>
        <v>0</v>
      </c>
      <c r="E45" s="65">
        <f t="shared" ref="E45:K45" si="31">D45+E43+E44</f>
        <v>-4.875</v>
      </c>
      <c r="F45" s="65">
        <f t="shared" si="31"/>
        <v>-10.08</v>
      </c>
      <c r="G45" s="65">
        <f t="shared" si="31"/>
        <v>-15.52425</v>
      </c>
      <c r="H45" s="65">
        <f t="shared" si="31"/>
        <v>-20.83365</v>
      </c>
      <c r="I45" s="65">
        <f t="shared" si="31"/>
        <v>-25.0735875</v>
      </c>
      <c r="J45" s="65">
        <f t="shared" si="31"/>
        <v>-26.245323</v>
      </c>
      <c r="K45" s="65">
        <f t="shared" si="31"/>
        <v>-20.38452293</v>
      </c>
      <c r="L45" s="65"/>
      <c r="M45" s="65"/>
      <c r="N45" s="65"/>
      <c r="O45" s="65"/>
      <c r="P45" s="65"/>
      <c r="Q45" s="65"/>
      <c r="R45" s="65"/>
      <c r="S45" s="65"/>
      <c r="T45" s="65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outlineLevel="1">
      <c r="A46" s="52"/>
      <c r="B46" s="70" t="s">
        <v>40</v>
      </c>
      <c r="C46" s="54"/>
      <c r="D46" s="29"/>
      <c r="E46" s="15">
        <f t="shared" ref="E46:K46" si="32">E43/E23</f>
        <v>-1.805555556</v>
      </c>
      <c r="F46" s="15">
        <f t="shared" si="32"/>
        <v>-0.7414529915</v>
      </c>
      <c r="G46" s="15">
        <f t="shared" si="32"/>
        <v>-0.3855428086</v>
      </c>
      <c r="H46" s="15">
        <f t="shared" si="32"/>
        <v>-0.2044121044</v>
      </c>
      <c r="I46" s="15">
        <f t="shared" si="32"/>
        <v>-0.09231851795</v>
      </c>
      <c r="J46" s="15">
        <f t="shared" si="32"/>
        <v>-0.01470723572</v>
      </c>
      <c r="K46" s="15">
        <f t="shared" si="32"/>
        <v>0.04281861501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>
      <c r="A47" s="52"/>
      <c r="B47" s="62"/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>
      <c r="A48" s="76" t="s">
        <v>41</v>
      </c>
      <c r="B48" s="39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outlineLevel="1">
      <c r="A49" s="77"/>
      <c r="B49" s="13" t="s">
        <v>6</v>
      </c>
      <c r="C49" s="10"/>
      <c r="D49" s="15">
        <f t="shared" ref="D49:K49" si="33">$D6</f>
        <v>0.75</v>
      </c>
      <c r="E49" s="15">
        <f t="shared" si="33"/>
        <v>0.75</v>
      </c>
      <c r="F49" s="15">
        <f t="shared" si="33"/>
        <v>0.75</v>
      </c>
      <c r="G49" s="15">
        <f t="shared" si="33"/>
        <v>0.75</v>
      </c>
      <c r="H49" s="15">
        <f t="shared" si="33"/>
        <v>0.75</v>
      </c>
      <c r="I49" s="15">
        <f t="shared" si="33"/>
        <v>0.75</v>
      </c>
      <c r="J49" s="15">
        <f t="shared" si="33"/>
        <v>0.75</v>
      </c>
      <c r="K49" s="15">
        <f t="shared" si="33"/>
        <v>0.75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outlineLevel="1">
      <c r="A50" s="77"/>
      <c r="B50" s="13" t="s">
        <v>42</v>
      </c>
      <c r="C50" s="10"/>
      <c r="D50" s="2">
        <f t="shared" ref="D50:K50" si="34">$D6*$D4/$D5</f>
        <v>7.5</v>
      </c>
      <c r="E50" s="2">
        <f t="shared" si="34"/>
        <v>7.5</v>
      </c>
      <c r="F50" s="2">
        <f t="shared" si="34"/>
        <v>7.5</v>
      </c>
      <c r="G50" s="2">
        <f t="shared" si="34"/>
        <v>7.5</v>
      </c>
      <c r="H50" s="2">
        <f t="shared" si="34"/>
        <v>7.5</v>
      </c>
      <c r="I50" s="2">
        <f t="shared" si="34"/>
        <v>7.5</v>
      </c>
      <c r="J50" s="2">
        <f t="shared" si="34"/>
        <v>7.5</v>
      </c>
      <c r="K50" s="2">
        <f t="shared" si="34"/>
        <v>7.5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>
      <c r="A51" s="77"/>
      <c r="B51" s="9"/>
      <c r="C51" s="1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>
      <c r="A52" s="1" t="s">
        <v>43</v>
      </c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outlineLevel="1">
      <c r="A53" s="78"/>
      <c r="B53" s="79" t="s">
        <v>5</v>
      </c>
      <c r="C53" s="10"/>
      <c r="D53" s="15">
        <f t="shared" ref="D53:K53" si="35">$D5</f>
        <v>0.1</v>
      </c>
      <c r="E53" s="15">
        <f t="shared" si="35"/>
        <v>0.1</v>
      </c>
      <c r="F53" s="15">
        <f t="shared" si="35"/>
        <v>0.1</v>
      </c>
      <c r="G53" s="15">
        <f t="shared" si="35"/>
        <v>0.1</v>
      </c>
      <c r="H53" s="15">
        <f t="shared" si="35"/>
        <v>0.1</v>
      </c>
      <c r="I53" s="15">
        <f t="shared" si="35"/>
        <v>0.1</v>
      </c>
      <c r="J53" s="15">
        <f t="shared" si="35"/>
        <v>0.1</v>
      </c>
      <c r="K53" s="15">
        <f t="shared" si="35"/>
        <v>0.1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outlineLevel="1">
      <c r="A54" s="80"/>
      <c r="B54" s="13" t="s">
        <v>44</v>
      </c>
      <c r="C54" s="3"/>
      <c r="D54" s="15">
        <f t="shared" ref="D54:K54" si="36">1-D53</f>
        <v>0.9</v>
      </c>
      <c r="E54" s="15">
        <f t="shared" si="36"/>
        <v>0.9</v>
      </c>
      <c r="F54" s="15">
        <f t="shared" si="36"/>
        <v>0.9</v>
      </c>
      <c r="G54" s="15">
        <f t="shared" si="36"/>
        <v>0.9</v>
      </c>
      <c r="H54" s="15">
        <f t="shared" si="36"/>
        <v>0.9</v>
      </c>
      <c r="I54" s="15">
        <f t="shared" si="36"/>
        <v>0.9</v>
      </c>
      <c r="J54" s="15">
        <f t="shared" si="36"/>
        <v>0.9</v>
      </c>
      <c r="K54" s="15">
        <f t="shared" si="36"/>
        <v>0.9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outlineLevel="1">
      <c r="A55" s="81"/>
      <c r="B55" s="82" t="s">
        <v>45</v>
      </c>
      <c r="C55" s="1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>
      <c r="A56" s="80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>
      <c r="A57" s="1" t="s">
        <v>46</v>
      </c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outlineLevel="1">
      <c r="A58" s="77"/>
      <c r="B58" s="79" t="s">
        <v>3</v>
      </c>
      <c r="C58" s="10"/>
      <c r="D58" s="9">
        <f t="shared" ref="D58:K58" si="37">$D4</f>
        <v>1</v>
      </c>
      <c r="E58" s="9">
        <f t="shared" si="37"/>
        <v>1</v>
      </c>
      <c r="F58" s="9">
        <f t="shared" si="37"/>
        <v>1</v>
      </c>
      <c r="G58" s="9">
        <f t="shared" si="37"/>
        <v>1</v>
      </c>
      <c r="H58" s="9">
        <f t="shared" si="37"/>
        <v>1</v>
      </c>
      <c r="I58" s="9">
        <f t="shared" si="37"/>
        <v>1</v>
      </c>
      <c r="J58" s="9">
        <f t="shared" si="37"/>
        <v>1</v>
      </c>
      <c r="K58" s="9">
        <f t="shared" si="37"/>
        <v>1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outlineLevel="1">
      <c r="A59" s="80"/>
      <c r="B59" s="31" t="s">
        <v>47</v>
      </c>
      <c r="C59" s="3"/>
      <c r="D59" s="15">
        <f t="shared" ref="D59:K59" si="38">$D5/$D4</f>
        <v>0.1</v>
      </c>
      <c r="E59" s="15">
        <f t="shared" si="38"/>
        <v>0.1</v>
      </c>
      <c r="F59" s="15">
        <f t="shared" si="38"/>
        <v>0.1</v>
      </c>
      <c r="G59" s="15">
        <f t="shared" si="38"/>
        <v>0.1</v>
      </c>
      <c r="H59" s="15">
        <f t="shared" si="38"/>
        <v>0.1</v>
      </c>
      <c r="I59" s="15">
        <f t="shared" si="38"/>
        <v>0.1</v>
      </c>
      <c r="J59" s="15">
        <f t="shared" si="38"/>
        <v>0.1</v>
      </c>
      <c r="K59" s="15">
        <f t="shared" si="38"/>
        <v>0.1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>
      <c r="A60" s="30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>
      <c r="A61" s="30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>
      <c r="A62" s="30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>
      <c r="A63" s="30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>
      <c r="A64" s="30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>
      <c r="A65" s="30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>
      <c r="A66" s="30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>
      <c r="A67" s="30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>
      <c r="A68" s="30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>
      <c r="A69" s="30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>
      <c r="A70" s="30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>
      <c r="A71" s="30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>
      <c r="A72" s="30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>
      <c r="A73" s="30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>
      <c r="A74" s="30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>
      <c r="A75" s="30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>
      <c r="A76" s="30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>
      <c r="A77" s="30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>
      <c r="A78" s="30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>
      <c r="A79" s="30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>
      <c r="A80" s="30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>
      <c r="A81" s="30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>
      <c r="A82" s="30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>
      <c r="A83" s="30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>
      <c r="A84" s="30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>
      <c r="A85" s="30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>
      <c r="A86" s="30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>
      <c r="A87" s="30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>
      <c r="A88" s="30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>
      <c r="A89" s="30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>
      <c r="A90" s="30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>
      <c r="A91" s="30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>
      <c r="A92" s="30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>
      <c r="A93" s="30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>
      <c r="A94" s="30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>
      <c r="A95" s="30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>
      <c r="A96" s="30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>
      <c r="A97" s="30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>
      <c r="A98" s="30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>
      <c r="A99" s="30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>
      <c r="A100" s="30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>
      <c r="A101" s="30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>
      <c r="A102" s="30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>
      <c r="A103" s="30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>
      <c r="A104" s="30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>
      <c r="A105" s="30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>
      <c r="A106" s="30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>
      <c r="A107" s="30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>
      <c r="A108" s="30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>
      <c r="A109" s="30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>
      <c r="A110" s="30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>
      <c r="A111" s="30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>
      <c r="A112" s="30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>
      <c r="A113" s="30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>
      <c r="A114" s="30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>
      <c r="A115" s="30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>
      <c r="A116" s="30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>
      <c r="A117" s="30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>
      <c r="A118" s="30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>
      <c r="A119" s="30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>
      <c r="A120" s="30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>
      <c r="A121" s="30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>
      <c r="A122" s="30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>
      <c r="A123" s="30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>
      <c r="A124" s="30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>
      <c r="A125" s="30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>
      <c r="A126" s="30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>
      <c r="A127" s="30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>
      <c r="A128" s="30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>
      <c r="A129" s="30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>
      <c r="A130" s="30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>
      <c r="A131" s="30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>
      <c r="A132" s="30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>
      <c r="A133" s="30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>
      <c r="A134" s="30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>
      <c r="A135" s="30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>
      <c r="A136" s="30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>
      <c r="A137" s="30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>
      <c r="A138" s="30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>
      <c r="A139" s="30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>
      <c r="A140" s="30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>
      <c r="A141" s="30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>
      <c r="A142" s="30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>
      <c r="A143" s="30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>
      <c r="A144" s="30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>
      <c r="A145" s="30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>
      <c r="A146" s="30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>
      <c r="A147" s="30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>
      <c r="A148" s="30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>
      <c r="A149" s="30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>
      <c r="A150" s="30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>
      <c r="A151" s="30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>
      <c r="A152" s="30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>
      <c r="A153" s="30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>
      <c r="A154" s="30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>
      <c r="A155" s="30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>
      <c r="A156" s="30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>
      <c r="A157" s="30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>
      <c r="A158" s="30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>
      <c r="A159" s="30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>
      <c r="A160" s="30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>
      <c r="A161" s="30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>
      <c r="A162" s="30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>
      <c r="A163" s="30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>
      <c r="A164" s="30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>
      <c r="A165" s="30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>
      <c r="A166" s="30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>
      <c r="A167" s="30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>
      <c r="A168" s="30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>
      <c r="A169" s="30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>
      <c r="A170" s="30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>
      <c r="A171" s="30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>
      <c r="A172" s="30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>
      <c r="A173" s="30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>
      <c r="A174" s="30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>
      <c r="A175" s="30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>
      <c r="A176" s="30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>
      <c r="A177" s="30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>
      <c r="A178" s="30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>
      <c r="A179" s="30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>
      <c r="A180" s="30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>
      <c r="A181" s="30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>
      <c r="A182" s="30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>
      <c r="A183" s="30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>
      <c r="A184" s="30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>
      <c r="A185" s="30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>
      <c r="A186" s="30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>
      <c r="A187" s="30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>
      <c r="A188" s="30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>
      <c r="A189" s="30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>
      <c r="A190" s="30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>
      <c r="A191" s="30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>
      <c r="A192" s="30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>
      <c r="A193" s="30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>
      <c r="A194" s="30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>
      <c r="A195" s="30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>
      <c r="A196" s="30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>
      <c r="A197" s="30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>
      <c r="A198" s="30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>
      <c r="A199" s="30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>
      <c r="A200" s="30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>
      <c r="A201" s="30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>
      <c r="A202" s="30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>
      <c r="A203" s="30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>
      <c r="A204" s="30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>
      <c r="A205" s="30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>
      <c r="A206" s="30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>
      <c r="A207" s="30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>
      <c r="A208" s="30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>
      <c r="A209" s="30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>
      <c r="A210" s="30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>
      <c r="A211" s="30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>
      <c r="A212" s="30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>
      <c r="A213" s="30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>
      <c r="A214" s="30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>
      <c r="A215" s="30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>
      <c r="A216" s="30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>
      <c r="A217" s="30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>
      <c r="A218" s="30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>
      <c r="A219" s="30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>
      <c r="A220" s="30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>
      <c r="A221" s="30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>
      <c r="A222" s="30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>
      <c r="A223" s="30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>
      <c r="A224" s="30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>
      <c r="A225" s="30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>
      <c r="A226" s="30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>
      <c r="A227" s="30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>
      <c r="A228" s="30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>
      <c r="A229" s="30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>
      <c r="A230" s="30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>
      <c r="A231" s="30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>
      <c r="A232" s="30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>
      <c r="A233" s="30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>
      <c r="A234" s="30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>
      <c r="A235" s="30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>
      <c r="A236" s="30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>
      <c r="A237" s="30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>
      <c r="A238" s="30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>
      <c r="A239" s="30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>
      <c r="A240" s="30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>
      <c r="A241" s="30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>
      <c r="A242" s="30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>
      <c r="A243" s="30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>
      <c r="A244" s="30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>
      <c r="A245" s="30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>
      <c r="A246" s="30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>
      <c r="A247" s="30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>
      <c r="A248" s="30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>
      <c r="A249" s="30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>
      <c r="A250" s="30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>
      <c r="A251" s="30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>
      <c r="A252" s="30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>
      <c r="A253" s="30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>
      <c r="A254" s="30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>
      <c r="A255" s="30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>
      <c r="A256" s="30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>
      <c r="A257" s="30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>
      <c r="A258" s="30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>
      <c r="A259" s="30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>
      <c r="A260" s="30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>
      <c r="A261" s="30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>
      <c r="A262" s="30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>
      <c r="A263" s="30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>
      <c r="A264" s="30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>
      <c r="A265" s="30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>
      <c r="A266" s="30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>
      <c r="A267" s="30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>
      <c r="A268" s="30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>
      <c r="A269" s="30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>
      <c r="A270" s="30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>
      <c r="A271" s="30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>
      <c r="A272" s="30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>
      <c r="A273" s="30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>
      <c r="A274" s="30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>
      <c r="A275" s="30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>
      <c r="A276" s="30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>
      <c r="A277" s="30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>
      <c r="A278" s="30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>
      <c r="A279" s="30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>
      <c r="A280" s="30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>
      <c r="A281" s="30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>
      <c r="A282" s="30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>
      <c r="A283" s="30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>
      <c r="A284" s="30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>
      <c r="A285" s="30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>
      <c r="A286" s="30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>
      <c r="A287" s="30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>
      <c r="A288" s="30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>
      <c r="A289" s="30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>
      <c r="A290" s="30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>
      <c r="A291" s="30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>
      <c r="A292" s="30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>
      <c r="A293" s="30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>
      <c r="A294" s="30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>
      <c r="A295" s="30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>
      <c r="A296" s="30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>
      <c r="A297" s="30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>
      <c r="A298" s="30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>
      <c r="A299" s="30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>
      <c r="A300" s="30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>
      <c r="A301" s="30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>
      <c r="A302" s="30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>
      <c r="A303" s="30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>
      <c r="A304" s="30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>
      <c r="A305" s="30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>
      <c r="A306" s="30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>
      <c r="A307" s="30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>
      <c r="A308" s="30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>
      <c r="A309" s="30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>
      <c r="A310" s="30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>
      <c r="A311" s="30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>
      <c r="A312" s="30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>
      <c r="A313" s="30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>
      <c r="A314" s="30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>
      <c r="A315" s="30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>
      <c r="A316" s="30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>
      <c r="A317" s="30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>
      <c r="A318" s="30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>
      <c r="A319" s="30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>
      <c r="A320" s="30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>
      <c r="A321" s="30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>
      <c r="A322" s="30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>
      <c r="A323" s="30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>
      <c r="A324" s="30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>
      <c r="A325" s="30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>
      <c r="A326" s="30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>
      <c r="A327" s="30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>
      <c r="A328" s="30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>
      <c r="A329" s="30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>
      <c r="A330" s="30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>
      <c r="A331" s="30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>
      <c r="A332" s="30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>
      <c r="A333" s="30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>
      <c r="A334" s="30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>
      <c r="A335" s="30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>
      <c r="A336" s="30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>
      <c r="A337" s="30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>
      <c r="A338" s="30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>
      <c r="A339" s="30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>
      <c r="A340" s="30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>
      <c r="A341" s="30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>
      <c r="A342" s="30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>
      <c r="A343" s="30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>
      <c r="A344" s="30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>
      <c r="A345" s="30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>
      <c r="A346" s="30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>
      <c r="A347" s="30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>
      <c r="A348" s="30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>
      <c r="A349" s="30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>
      <c r="A350" s="30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>
      <c r="A351" s="30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>
      <c r="A352" s="30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>
      <c r="A353" s="30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>
      <c r="A354" s="30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>
      <c r="A355" s="30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>
      <c r="A356" s="30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>
      <c r="A357" s="30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>
      <c r="A358" s="30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>
      <c r="A359" s="30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>
      <c r="A360" s="30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>
      <c r="A361" s="30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>
      <c r="A362" s="30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>
      <c r="A363" s="30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>
      <c r="A364" s="30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>
      <c r="A365" s="30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>
      <c r="A366" s="30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>
      <c r="A367" s="30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>
      <c r="A368" s="30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>
      <c r="A369" s="30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>
      <c r="A370" s="30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>
      <c r="A371" s="30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>
      <c r="A372" s="30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>
      <c r="A373" s="30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>
      <c r="A374" s="30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>
      <c r="A375" s="30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>
      <c r="A376" s="30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>
      <c r="A377" s="30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>
      <c r="A378" s="30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>
      <c r="A379" s="30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>
      <c r="A380" s="30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>
      <c r="A381" s="30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>
      <c r="A382" s="30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>
      <c r="A383" s="30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>
      <c r="A384" s="30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>
      <c r="A385" s="30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>
      <c r="A386" s="30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>
      <c r="A387" s="30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>
      <c r="A388" s="30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>
      <c r="A389" s="30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>
      <c r="A390" s="30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>
      <c r="A391" s="30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>
      <c r="A392" s="30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>
      <c r="A393" s="30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>
      <c r="A394" s="30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>
      <c r="A395" s="30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>
      <c r="A396" s="30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>
      <c r="A397" s="30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>
      <c r="A398" s="30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>
      <c r="A399" s="30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>
      <c r="A400" s="30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>
      <c r="A401" s="30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>
      <c r="A402" s="30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>
      <c r="A403" s="30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>
      <c r="A404" s="30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>
      <c r="A405" s="30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>
      <c r="A406" s="30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>
      <c r="A407" s="30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>
      <c r="A408" s="30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>
      <c r="A409" s="30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>
      <c r="A410" s="30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>
      <c r="A411" s="30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>
      <c r="A412" s="30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>
      <c r="A413" s="30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>
      <c r="A414" s="30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>
      <c r="A415" s="30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>
      <c r="A416" s="30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>
      <c r="A417" s="30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>
      <c r="A418" s="30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>
      <c r="A419" s="30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>
      <c r="A420" s="30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>
      <c r="A421" s="30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>
      <c r="A422" s="30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>
      <c r="A423" s="30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>
      <c r="A424" s="30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>
      <c r="A425" s="30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>
      <c r="A426" s="30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>
      <c r="A427" s="30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>
      <c r="A428" s="30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>
      <c r="A429" s="30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>
      <c r="A430" s="30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>
      <c r="A431" s="30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>
      <c r="A432" s="30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>
      <c r="A433" s="30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>
      <c r="A434" s="30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>
      <c r="A435" s="30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>
      <c r="A436" s="30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>
      <c r="A437" s="30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>
      <c r="A438" s="30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>
      <c r="A439" s="30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>
      <c r="A440" s="30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>
      <c r="A441" s="30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>
      <c r="A442" s="30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>
      <c r="A443" s="30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>
      <c r="A444" s="30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>
      <c r="A445" s="30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>
      <c r="A446" s="30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>
      <c r="A447" s="30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>
      <c r="A448" s="30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>
      <c r="A449" s="30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>
      <c r="A450" s="30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>
      <c r="A451" s="30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>
      <c r="A452" s="30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>
      <c r="A453" s="30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>
      <c r="A454" s="30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>
      <c r="A455" s="30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>
      <c r="A456" s="30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>
      <c r="A457" s="30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>
      <c r="A458" s="30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>
      <c r="A459" s="30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>
      <c r="A460" s="30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>
      <c r="A461" s="30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>
      <c r="A462" s="30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>
      <c r="A463" s="30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>
      <c r="A464" s="30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>
      <c r="A465" s="30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>
      <c r="A466" s="30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>
      <c r="A467" s="30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>
      <c r="A468" s="30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>
      <c r="A469" s="30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>
      <c r="A470" s="30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>
      <c r="A471" s="30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>
      <c r="A472" s="30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>
      <c r="A473" s="30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>
      <c r="A474" s="30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>
      <c r="A475" s="30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>
      <c r="A476" s="30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>
      <c r="A477" s="30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>
      <c r="A478" s="30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>
      <c r="A479" s="30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>
      <c r="A480" s="30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>
      <c r="A481" s="30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>
      <c r="A482" s="30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>
      <c r="A483" s="30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>
      <c r="A484" s="30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>
      <c r="A485" s="30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>
      <c r="A486" s="30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>
      <c r="A487" s="30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>
      <c r="A488" s="30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>
      <c r="A489" s="30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>
      <c r="A490" s="30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>
      <c r="A491" s="30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>
      <c r="A492" s="30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>
      <c r="A493" s="30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>
      <c r="A494" s="30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>
      <c r="A495" s="30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>
      <c r="A496" s="30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>
      <c r="A497" s="30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>
      <c r="A498" s="30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>
      <c r="A499" s="30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>
      <c r="A500" s="30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>
      <c r="A501" s="30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>
      <c r="A502" s="30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>
      <c r="A503" s="30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>
      <c r="A504" s="30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>
      <c r="A505" s="30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>
      <c r="A506" s="30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>
      <c r="A507" s="30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>
      <c r="A508" s="30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>
      <c r="A509" s="30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>
      <c r="A510" s="30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>
      <c r="A511" s="30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>
      <c r="A512" s="30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>
      <c r="A513" s="30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>
      <c r="A514" s="30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>
      <c r="A515" s="30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>
      <c r="A516" s="30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>
      <c r="A517" s="30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>
      <c r="A518" s="30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>
      <c r="A519" s="30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>
      <c r="A520" s="30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>
      <c r="A521" s="30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>
      <c r="A522" s="30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>
      <c r="A523" s="30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>
      <c r="A524" s="30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>
      <c r="A525" s="30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>
      <c r="A526" s="30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>
      <c r="A527" s="30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>
      <c r="A528" s="30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>
      <c r="A529" s="30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>
      <c r="A530" s="30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>
      <c r="A531" s="30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>
      <c r="A532" s="30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>
      <c r="A533" s="30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>
      <c r="A534" s="30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>
      <c r="A535" s="30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>
      <c r="A536" s="30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>
      <c r="A537" s="30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>
      <c r="A538" s="30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>
      <c r="A539" s="30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>
      <c r="A540" s="30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>
      <c r="A541" s="30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>
      <c r="A542" s="30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>
      <c r="A543" s="30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>
      <c r="A544" s="30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>
      <c r="A545" s="30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>
      <c r="A546" s="30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>
      <c r="A547" s="30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>
      <c r="A548" s="30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>
      <c r="A549" s="30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>
      <c r="A550" s="30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>
      <c r="A551" s="30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>
      <c r="A552" s="30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>
      <c r="A553" s="30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>
      <c r="A554" s="30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>
      <c r="A555" s="30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>
      <c r="A556" s="30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>
      <c r="A557" s="30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>
      <c r="A558" s="30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>
      <c r="A559" s="30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>
      <c r="A560" s="30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>
      <c r="A561" s="30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>
      <c r="A562" s="30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>
      <c r="A563" s="30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>
      <c r="A564" s="30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>
      <c r="A565" s="30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>
      <c r="A566" s="30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>
      <c r="A567" s="30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>
      <c r="A568" s="30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>
      <c r="A569" s="30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>
      <c r="A570" s="30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>
      <c r="A571" s="30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>
      <c r="A572" s="30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>
      <c r="A573" s="30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>
      <c r="A574" s="30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>
      <c r="A575" s="30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>
      <c r="A576" s="30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>
      <c r="A577" s="30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>
      <c r="A578" s="30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>
      <c r="A579" s="30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>
      <c r="A580" s="30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>
      <c r="A581" s="30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>
      <c r="A582" s="30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>
      <c r="A583" s="30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>
      <c r="A584" s="30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>
      <c r="A585" s="30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>
      <c r="A586" s="30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>
      <c r="A587" s="30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>
      <c r="A588" s="30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>
      <c r="A589" s="30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>
      <c r="A590" s="30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>
      <c r="A591" s="30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>
      <c r="A592" s="30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>
      <c r="A593" s="30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>
      <c r="A594" s="30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>
      <c r="A595" s="30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>
      <c r="A596" s="30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>
      <c r="A597" s="30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>
      <c r="A598" s="30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>
      <c r="A599" s="30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>
      <c r="A600" s="30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>
      <c r="A601" s="30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>
      <c r="A602" s="30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>
      <c r="A603" s="30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>
      <c r="A604" s="30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>
      <c r="A605" s="30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>
      <c r="A606" s="30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>
      <c r="A607" s="30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>
      <c r="A608" s="30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>
      <c r="A609" s="30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>
      <c r="A610" s="30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>
      <c r="A611" s="30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>
      <c r="A612" s="30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>
      <c r="A613" s="30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>
      <c r="A614" s="30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>
      <c r="A615" s="30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>
      <c r="A616" s="30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>
      <c r="A617" s="30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>
      <c r="A618" s="30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>
      <c r="A619" s="30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>
      <c r="A620" s="30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>
      <c r="A621" s="30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>
      <c r="A622" s="30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>
      <c r="A623" s="30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>
      <c r="A624" s="30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>
      <c r="A625" s="30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>
      <c r="A626" s="30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>
      <c r="A627" s="30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>
      <c r="A628" s="30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>
      <c r="A629" s="30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>
      <c r="A630" s="30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>
      <c r="A631" s="30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>
      <c r="A632" s="30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>
      <c r="A633" s="30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>
      <c r="A634" s="30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>
      <c r="A635" s="30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>
      <c r="A636" s="30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>
      <c r="A637" s="30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>
      <c r="A638" s="30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>
      <c r="A639" s="30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>
      <c r="A640" s="30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>
      <c r="A641" s="30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>
      <c r="A642" s="30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>
      <c r="A643" s="30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>
      <c r="A644" s="30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>
      <c r="A645" s="30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>
      <c r="A646" s="30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>
      <c r="A647" s="30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>
      <c r="A648" s="30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>
      <c r="A649" s="30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>
      <c r="A650" s="30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>
      <c r="A651" s="30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>
      <c r="A652" s="30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>
      <c r="A653" s="30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>
      <c r="A654" s="30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>
      <c r="A655" s="30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>
      <c r="A656" s="30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>
      <c r="A657" s="30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>
      <c r="A658" s="30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>
      <c r="A659" s="30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>
      <c r="A660" s="30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>
      <c r="A661" s="30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>
      <c r="A662" s="30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>
      <c r="A663" s="30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>
      <c r="A664" s="30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>
      <c r="A665" s="30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>
      <c r="A666" s="30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>
      <c r="A667" s="30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>
      <c r="A668" s="30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>
      <c r="A669" s="30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>
      <c r="A670" s="30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>
      <c r="A671" s="30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>
      <c r="A672" s="30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>
      <c r="A673" s="30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>
      <c r="A674" s="30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>
      <c r="A675" s="30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>
      <c r="A676" s="30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>
      <c r="A677" s="30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>
      <c r="A678" s="30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>
      <c r="A679" s="30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>
      <c r="A680" s="30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>
      <c r="A681" s="30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>
      <c r="A682" s="30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>
      <c r="A683" s="30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>
      <c r="A684" s="30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>
      <c r="A685" s="30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>
      <c r="A686" s="30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>
      <c r="A687" s="30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>
      <c r="A688" s="30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>
      <c r="A689" s="30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>
      <c r="A690" s="30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>
      <c r="A691" s="30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>
      <c r="A692" s="30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>
      <c r="A693" s="30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>
      <c r="A694" s="30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>
      <c r="A695" s="30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>
      <c r="A696" s="30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>
      <c r="A697" s="30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>
      <c r="A698" s="30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>
      <c r="A699" s="30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>
      <c r="A700" s="30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>
      <c r="A701" s="30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>
      <c r="A702" s="30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>
      <c r="A703" s="30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>
      <c r="A704" s="30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>
      <c r="A705" s="30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>
      <c r="A706" s="30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>
      <c r="A707" s="30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>
      <c r="A708" s="30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>
      <c r="A709" s="30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>
      <c r="A710" s="30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>
      <c r="A711" s="30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>
      <c r="A712" s="30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>
      <c r="A713" s="30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>
      <c r="A714" s="30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>
      <c r="A715" s="30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>
      <c r="A716" s="30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>
      <c r="A717" s="30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>
      <c r="A718" s="30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>
      <c r="A719" s="30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>
      <c r="A720" s="30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>
      <c r="A721" s="30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>
      <c r="A722" s="30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>
      <c r="A723" s="30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>
      <c r="A724" s="30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>
      <c r="A725" s="30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>
      <c r="A726" s="30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>
      <c r="A727" s="30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>
      <c r="A728" s="30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>
      <c r="A729" s="30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>
      <c r="A730" s="30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>
      <c r="A731" s="30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>
      <c r="A732" s="30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>
      <c r="A733" s="30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>
      <c r="A734" s="30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>
      <c r="A735" s="30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>
      <c r="A736" s="30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>
      <c r="A737" s="30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>
      <c r="A738" s="30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>
      <c r="A739" s="30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>
      <c r="A740" s="30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>
      <c r="A741" s="30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>
      <c r="A742" s="30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>
      <c r="A743" s="30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>
      <c r="A744" s="30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>
      <c r="A745" s="30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>
      <c r="A746" s="30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>
      <c r="A747" s="30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>
      <c r="A748" s="30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>
      <c r="A749" s="30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>
      <c r="A750" s="30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>
      <c r="A751" s="30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>
      <c r="A752" s="30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>
      <c r="A753" s="30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>
      <c r="A754" s="30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>
      <c r="A755" s="30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>
      <c r="A756" s="30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>
      <c r="A757" s="30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>
      <c r="A758" s="30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>
      <c r="A759" s="30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>
      <c r="A760" s="30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>
      <c r="A761" s="30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>
      <c r="A762" s="30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>
      <c r="A763" s="30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>
      <c r="A764" s="30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>
      <c r="A765" s="30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>
      <c r="A766" s="30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>
      <c r="A767" s="30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>
      <c r="A768" s="30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>
      <c r="A769" s="30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>
      <c r="A770" s="30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>
      <c r="A771" s="30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>
      <c r="A772" s="30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>
      <c r="A773" s="30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>
      <c r="A774" s="30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>
      <c r="A775" s="30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>
      <c r="A776" s="30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>
      <c r="A777" s="30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>
      <c r="A778" s="30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>
      <c r="A779" s="30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>
      <c r="A780" s="30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>
      <c r="A781" s="30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>
      <c r="A782" s="30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>
      <c r="A783" s="30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>
      <c r="A784" s="30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>
      <c r="A785" s="30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>
      <c r="A786" s="30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>
      <c r="A787" s="30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>
      <c r="A788" s="30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>
      <c r="A789" s="30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>
      <c r="A790" s="30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>
      <c r="A791" s="30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>
      <c r="A792" s="30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>
      <c r="A793" s="30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>
      <c r="A794" s="30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>
      <c r="A795" s="30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>
      <c r="A796" s="30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>
      <c r="A797" s="30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>
      <c r="A798" s="30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>
      <c r="A799" s="30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>
      <c r="A800" s="30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>
      <c r="A801" s="30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>
      <c r="A802" s="30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>
      <c r="A803" s="30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>
      <c r="A804" s="30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>
      <c r="A805" s="30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>
      <c r="A806" s="30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>
      <c r="A807" s="30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>
      <c r="A808" s="30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>
      <c r="A809" s="30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>
      <c r="A810" s="30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>
      <c r="A811" s="30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>
      <c r="A812" s="30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>
      <c r="A813" s="30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>
      <c r="A814" s="30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>
      <c r="A815" s="30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>
      <c r="A816" s="30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>
      <c r="A817" s="30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>
      <c r="A818" s="30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>
      <c r="A819" s="30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>
      <c r="A820" s="30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>
      <c r="A821" s="30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>
      <c r="A822" s="30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>
      <c r="A823" s="30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>
      <c r="A824" s="30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>
      <c r="A825" s="30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>
      <c r="A826" s="30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>
      <c r="A827" s="30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>
      <c r="A828" s="30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>
      <c r="A829" s="30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>
      <c r="A830" s="30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>
      <c r="A831" s="30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>
      <c r="A832" s="30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>
      <c r="A833" s="30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>
      <c r="A834" s="30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>
      <c r="A835" s="30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>
      <c r="A836" s="30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>
      <c r="A837" s="30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>
      <c r="A838" s="30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>
      <c r="A839" s="30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>
      <c r="A840" s="30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>
      <c r="A841" s="30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>
      <c r="A842" s="30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>
      <c r="A843" s="30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>
      <c r="A844" s="30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>
      <c r="A845" s="30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>
      <c r="A846" s="30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>
      <c r="A847" s="30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>
      <c r="A848" s="30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>
      <c r="A849" s="30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>
      <c r="A850" s="30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>
      <c r="A851" s="30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>
      <c r="A852" s="30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>
      <c r="A853" s="30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>
      <c r="A854" s="30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>
      <c r="A855" s="30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>
      <c r="A856" s="30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>
      <c r="A857" s="30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>
      <c r="A858" s="30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>
      <c r="A859" s="30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>
      <c r="A860" s="30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>
      <c r="A861" s="30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>
      <c r="A862" s="30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>
      <c r="A863" s="30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>
      <c r="A864" s="30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>
      <c r="A865" s="30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>
      <c r="A866" s="30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>
      <c r="A867" s="30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>
      <c r="A868" s="30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>
      <c r="A869" s="30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>
      <c r="A870" s="30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>
      <c r="A871" s="30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>
      <c r="A872" s="30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>
      <c r="A873" s="30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>
      <c r="A874" s="30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>
      <c r="A875" s="30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>
      <c r="A876" s="30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>
      <c r="A877" s="30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>
      <c r="A878" s="30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>
      <c r="A879" s="30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>
      <c r="A880" s="30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>
      <c r="A881" s="30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>
      <c r="A882" s="30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>
      <c r="A883" s="30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>
      <c r="A884" s="30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>
      <c r="A885" s="30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>
      <c r="A886" s="30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>
      <c r="A887" s="30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>
      <c r="A888" s="30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>
      <c r="A889" s="30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>
      <c r="A890" s="30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>
      <c r="A891" s="30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>
      <c r="A892" s="30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>
      <c r="A893" s="30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>
      <c r="A894" s="30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>
      <c r="A895" s="30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>
      <c r="A896" s="30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>
      <c r="A897" s="30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>
      <c r="A898" s="30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>
      <c r="A899" s="30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>
      <c r="A900" s="30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>
      <c r="A901" s="30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>
      <c r="A902" s="30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>
      <c r="A903" s="30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>
      <c r="A904" s="30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>
      <c r="A905" s="30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>
      <c r="A906" s="30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>
      <c r="A907" s="30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>
      <c r="A908" s="30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>
      <c r="A909" s="30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>
      <c r="A910" s="30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>
      <c r="A911" s="30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>
      <c r="A912" s="30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>
      <c r="A913" s="30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>
      <c r="A914" s="30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>
      <c r="A915" s="30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>
      <c r="A916" s="30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>
      <c r="A917" s="30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>
      <c r="A918" s="30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>
      <c r="A919" s="30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>
      <c r="A920" s="30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>
      <c r="A921" s="30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>
      <c r="A922" s="30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>
      <c r="A923" s="30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>
      <c r="A924" s="30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>
      <c r="A925" s="30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>
      <c r="A926" s="30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>
      <c r="A927" s="30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>
      <c r="A928" s="30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>
      <c r="A929" s="30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>
      <c r="A930" s="30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>
      <c r="A931" s="30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>
      <c r="A932" s="30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>
      <c r="A933" s="30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>
      <c r="A934" s="30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>
      <c r="A935" s="30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>
      <c r="A936" s="30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>
      <c r="A937" s="30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>
      <c r="A938" s="30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>
      <c r="A939" s="30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>
      <c r="A940" s="30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>
      <c r="A941" s="30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>
      <c r="A942" s="30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>
      <c r="A943" s="30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>
      <c r="A944" s="30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>
      <c r="A945" s="30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>
      <c r="A946" s="30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>
      <c r="A947" s="30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>
      <c r="A948" s="30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>
      <c r="A949" s="30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>
      <c r="A950" s="30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>
      <c r="A951" s="30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>
      <c r="A952" s="30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>
      <c r="A953" s="30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>
      <c r="A954" s="30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>
      <c r="A955" s="30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>
      <c r="A956" s="30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>
      <c r="A957" s="30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>
      <c r="A958" s="30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>
      <c r="A959" s="30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>
      <c r="A960" s="30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>
      <c r="A961" s="30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>
      <c r="A962" s="30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>
      <c r="A963" s="30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 outlineLevelRow="1"/>
  <cols>
    <col customWidth="1" min="1" max="1" width="3.43"/>
    <col customWidth="1" min="2" max="2" width="4.14"/>
    <col customWidth="1" min="3" max="3" width="39.57"/>
    <col customWidth="1" min="4" max="11" width="11.0"/>
    <col customWidth="1" min="12" max="20" width="12.29"/>
  </cols>
  <sheetData>
    <row r="1">
      <c r="A1" s="76" t="s">
        <v>48</v>
      </c>
      <c r="B1" s="39"/>
      <c r="C1" s="41"/>
      <c r="D1" s="22"/>
      <c r="E1" s="83"/>
      <c r="F1" s="83"/>
      <c r="G1" s="83"/>
      <c r="H1" s="83"/>
      <c r="I1" s="83"/>
      <c r="J1" s="83"/>
      <c r="K1" s="83"/>
      <c r="L1" s="38"/>
      <c r="M1" s="39"/>
      <c r="N1" s="38"/>
      <c r="O1" s="38"/>
      <c r="P1" s="38"/>
      <c r="Q1" s="39"/>
      <c r="R1" s="38"/>
      <c r="S1" s="38"/>
      <c r="T1" s="38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>
      <c r="A2" s="84"/>
      <c r="B2" s="39"/>
      <c r="C2" s="41"/>
      <c r="D2" s="22">
        <v>2016.0</v>
      </c>
      <c r="E2" s="83">
        <v>2017.0</v>
      </c>
      <c r="F2" s="83">
        <v>2018.0</v>
      </c>
      <c r="G2" s="83">
        <v>2019.0</v>
      </c>
      <c r="H2" s="83">
        <v>2020.0</v>
      </c>
      <c r="I2" s="83">
        <v>2021.0</v>
      </c>
      <c r="J2" s="83">
        <v>2022.0</v>
      </c>
      <c r="K2" s="83">
        <v>2023.0</v>
      </c>
      <c r="L2" s="38"/>
      <c r="M2" s="39"/>
      <c r="N2" s="38"/>
      <c r="O2" s="38"/>
      <c r="P2" s="38"/>
      <c r="Q2" s="39"/>
      <c r="R2" s="38" t="s">
        <v>49</v>
      </c>
      <c r="S2" s="38" t="s">
        <v>50</v>
      </c>
      <c r="T2" s="38" t="s">
        <v>51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>
      <c r="A3" s="47" t="s">
        <v>18</v>
      </c>
      <c r="B3" s="48"/>
      <c r="C3" s="49"/>
      <c r="D3" s="50"/>
      <c r="E3" s="85"/>
      <c r="F3" s="85"/>
      <c r="G3" s="85"/>
      <c r="H3" s="85"/>
      <c r="I3" s="85"/>
      <c r="J3" s="85"/>
      <c r="K3" s="85"/>
      <c r="L3" s="50"/>
      <c r="M3" s="50"/>
      <c r="N3" s="50"/>
      <c r="O3" s="50"/>
      <c r="P3" s="50"/>
      <c r="Q3" s="50"/>
      <c r="R3" s="50"/>
      <c r="S3" s="50"/>
      <c r="T3" s="5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outlineLevel="1">
      <c r="A4" s="52"/>
      <c r="B4" s="53" t="s">
        <v>52</v>
      </c>
      <c r="C4" s="54"/>
      <c r="D4" s="86"/>
      <c r="E4" s="87">
        <v>3.0</v>
      </c>
      <c r="F4" s="87">
        <v>1.7100000000000026</v>
      </c>
      <c r="G4" s="87">
        <v>3.333000000000003</v>
      </c>
      <c r="H4" s="87">
        <v>6.4503000000000075</v>
      </c>
      <c r="I4" s="87">
        <v>12.42021</v>
      </c>
      <c r="J4" s="87">
        <v>23.828895000000003</v>
      </c>
      <c r="K4" s="87">
        <v>45.597594900000004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outlineLevel="1">
      <c r="A5" s="52"/>
      <c r="B5" s="53" t="s">
        <v>53</v>
      </c>
      <c r="C5" s="54"/>
      <c r="D5" s="86"/>
      <c r="E5" s="88">
        <v>0.0</v>
      </c>
      <c r="F5" s="86">
        <v>1.2899999999999991</v>
      </c>
      <c r="G5" s="86">
        <v>2.367</v>
      </c>
      <c r="H5" s="86">
        <v>4.379699999999998</v>
      </c>
      <c r="I5" s="86">
        <v>8.156789999999997</v>
      </c>
      <c r="J5" s="86">
        <v>15.267404999999997</v>
      </c>
      <c r="K5" s="86">
        <v>28.6853751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outlineLevel="1">
      <c r="A6" s="52"/>
      <c r="B6" s="53" t="s">
        <v>20</v>
      </c>
      <c r="C6" s="54"/>
      <c r="D6" s="86"/>
      <c r="E6" s="86">
        <v>0.0</v>
      </c>
      <c r="F6" s="86">
        <v>-0.21000000000000002</v>
      </c>
      <c r="G6" s="86">
        <v>-0.399</v>
      </c>
      <c r="H6" s="86">
        <v>-0.7580999999999999</v>
      </c>
      <c r="I6" s="86">
        <v>-1.44039</v>
      </c>
      <c r="J6" s="86">
        <v>-2.736741</v>
      </c>
      <c r="K6" s="86">
        <v>-5.1998079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outlineLevel="1">
      <c r="A7" s="52"/>
      <c r="B7" s="53" t="s">
        <v>54</v>
      </c>
      <c r="C7" s="54"/>
      <c r="D7" s="86"/>
      <c r="E7" s="86">
        <v>0.0</v>
      </c>
      <c r="F7" s="86">
        <v>-0.09000000000000002</v>
      </c>
      <c r="G7" s="86">
        <v>-0.17100000000000004</v>
      </c>
      <c r="H7" s="86">
        <v>-0.3249000000000001</v>
      </c>
      <c r="I7" s="86">
        <v>-0.61731</v>
      </c>
      <c r="J7" s="86">
        <v>-1.172889</v>
      </c>
      <c r="K7" s="86">
        <v>-2.228489100000001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outlineLevel="1">
      <c r="A8" s="52"/>
      <c r="B8" s="55" t="s">
        <v>21</v>
      </c>
      <c r="C8" s="56"/>
      <c r="D8" s="57"/>
      <c r="E8" s="57">
        <f t="shared" ref="E8:K8" si="1">sum(E4:E7)</f>
        <v>3</v>
      </c>
      <c r="F8" s="57">
        <f t="shared" si="1"/>
        <v>2.7</v>
      </c>
      <c r="G8" s="57">
        <f t="shared" si="1"/>
        <v>5.13</v>
      </c>
      <c r="H8" s="57">
        <f t="shared" si="1"/>
        <v>9.747</v>
      </c>
      <c r="I8" s="57">
        <f t="shared" si="1"/>
        <v>18.5193</v>
      </c>
      <c r="J8" s="57">
        <f t="shared" si="1"/>
        <v>35.18667</v>
      </c>
      <c r="K8" s="57">
        <f t="shared" si="1"/>
        <v>66.854673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outlineLevel="1">
      <c r="A9" s="52"/>
      <c r="B9" s="58" t="s">
        <v>18</v>
      </c>
      <c r="C9" s="54"/>
      <c r="D9" s="26">
        <v>0.0</v>
      </c>
      <c r="E9" s="26">
        <f t="shared" ref="E9:K9" si="2">D9+E8</f>
        <v>3</v>
      </c>
      <c r="F9" s="26">
        <f t="shared" si="2"/>
        <v>5.7</v>
      </c>
      <c r="G9" s="26">
        <f t="shared" si="2"/>
        <v>10.83</v>
      </c>
      <c r="H9" s="26">
        <f t="shared" si="2"/>
        <v>20.577</v>
      </c>
      <c r="I9" s="26">
        <f t="shared" si="2"/>
        <v>39.0963</v>
      </c>
      <c r="J9" s="26">
        <f t="shared" si="2"/>
        <v>74.28297</v>
      </c>
      <c r="K9" s="26">
        <f t="shared" si="2"/>
        <v>141.137643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outlineLevel="1">
      <c r="A10" s="52"/>
      <c r="B10" s="53" t="s">
        <v>22</v>
      </c>
      <c r="C10" s="54"/>
      <c r="D10" s="29"/>
      <c r="E10" s="29"/>
      <c r="F10" s="15">
        <f t="shared" ref="F10:K10" si="3">F8/E9</f>
        <v>0.9</v>
      </c>
      <c r="G10" s="15">
        <f t="shared" si="3"/>
        <v>0.9</v>
      </c>
      <c r="H10" s="15">
        <f t="shared" si="3"/>
        <v>0.9</v>
      </c>
      <c r="I10" s="15">
        <f t="shared" si="3"/>
        <v>0.9</v>
      </c>
      <c r="J10" s="15">
        <f t="shared" si="3"/>
        <v>0.9</v>
      </c>
      <c r="K10" s="15">
        <f t="shared" si="3"/>
        <v>0.9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>
      <c r="A11" s="52"/>
      <c r="B11" s="60"/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collapsed="1">
      <c r="A12" s="61" t="s">
        <v>23</v>
      </c>
      <c r="B12" s="62"/>
      <c r="C12" s="63"/>
      <c r="D12" s="62"/>
      <c r="E12" s="62"/>
      <c r="F12" s="62"/>
      <c r="G12" s="62"/>
      <c r="H12" s="62"/>
      <c r="I12" s="62"/>
      <c r="J12" s="62"/>
      <c r="K12" s="62"/>
      <c r="L12" s="70"/>
      <c r="M12" s="62"/>
      <c r="N12" s="62"/>
      <c r="O12" s="62"/>
      <c r="P12" s="62"/>
      <c r="Q12" s="62"/>
      <c r="R12" s="62"/>
      <c r="S12" s="62"/>
      <c r="T12" s="62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hidden="1" outlineLevel="1">
      <c r="A13" s="52"/>
      <c r="B13" s="53" t="s">
        <v>24</v>
      </c>
      <c r="C13" s="64"/>
      <c r="D13" s="65"/>
      <c r="E13" s="65">
        <f t="shared" ref="E13:K13" si="4">E5+E4</f>
        <v>3</v>
      </c>
      <c r="F13" s="65">
        <f t="shared" si="4"/>
        <v>3</v>
      </c>
      <c r="G13" s="65">
        <f t="shared" si="4"/>
        <v>5.7</v>
      </c>
      <c r="H13" s="65">
        <f t="shared" si="4"/>
        <v>10.83</v>
      </c>
      <c r="I13" s="65">
        <f t="shared" si="4"/>
        <v>20.577</v>
      </c>
      <c r="J13" s="65">
        <f t="shared" si="4"/>
        <v>39.0963</v>
      </c>
      <c r="K13" s="65">
        <f t="shared" si="4"/>
        <v>74.28297</v>
      </c>
      <c r="L13" s="65"/>
      <c r="M13" s="65"/>
      <c r="N13" s="65"/>
      <c r="O13" s="65"/>
      <c r="P13" s="65"/>
      <c r="Q13" s="65"/>
      <c r="R13" s="65"/>
      <c r="S13" s="65"/>
      <c r="T13" s="65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hidden="1" outlineLevel="1">
      <c r="A14" s="52"/>
      <c r="B14" s="66" t="s">
        <v>25</v>
      </c>
      <c r="C14" s="67"/>
      <c r="D14" s="68"/>
      <c r="E14" s="68">
        <f t="shared" ref="E14:K14" si="5">D9+E6+E7</f>
        <v>0</v>
      </c>
      <c r="F14" s="68">
        <f t="shared" si="5"/>
        <v>2.7</v>
      </c>
      <c r="G14" s="68">
        <f t="shared" si="5"/>
        <v>5.13</v>
      </c>
      <c r="H14" s="68">
        <f t="shared" si="5"/>
        <v>9.747</v>
      </c>
      <c r="I14" s="68">
        <f t="shared" si="5"/>
        <v>18.5193</v>
      </c>
      <c r="J14" s="68">
        <f t="shared" si="5"/>
        <v>35.18667</v>
      </c>
      <c r="K14" s="68">
        <f t="shared" si="5"/>
        <v>66.854673</v>
      </c>
      <c r="L14" s="65"/>
      <c r="M14" s="65"/>
      <c r="N14" s="65"/>
      <c r="O14" s="65"/>
      <c r="P14" s="65"/>
      <c r="Q14" s="65"/>
      <c r="R14" s="65"/>
      <c r="S14" s="65"/>
      <c r="T14" s="65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hidden="1" outlineLevel="1">
      <c r="A15" s="52"/>
      <c r="B15" s="53" t="s">
        <v>26</v>
      </c>
      <c r="C15" s="64"/>
      <c r="D15" s="65"/>
      <c r="E15" s="65">
        <f t="shared" ref="E15:K15" si="6">E14+E13</f>
        <v>3</v>
      </c>
      <c r="F15" s="65">
        <f t="shared" si="6"/>
        <v>5.7</v>
      </c>
      <c r="G15" s="65">
        <f t="shared" si="6"/>
        <v>10.83</v>
      </c>
      <c r="H15" s="65">
        <f t="shared" si="6"/>
        <v>20.577</v>
      </c>
      <c r="I15" s="65">
        <f t="shared" si="6"/>
        <v>39.0963</v>
      </c>
      <c r="J15" s="65">
        <f t="shared" si="6"/>
        <v>74.28297</v>
      </c>
      <c r="K15" s="65">
        <f t="shared" si="6"/>
        <v>141.137643</v>
      </c>
      <c r="L15" s="65"/>
      <c r="M15" s="65"/>
      <c r="N15" s="65"/>
      <c r="O15" s="65"/>
      <c r="P15" s="65"/>
      <c r="Q15" s="65"/>
      <c r="R15" s="65">
        <f t="shared" ref="R15:T15" si="7">R14+R13</f>
        <v>0</v>
      </c>
      <c r="S15" s="65">
        <f t="shared" si="7"/>
        <v>0</v>
      </c>
      <c r="T15" s="65">
        <f t="shared" si="7"/>
        <v>0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hidden="1" outlineLevel="1">
      <c r="A16" s="52"/>
      <c r="B16" s="53" t="s">
        <v>27</v>
      </c>
      <c r="C16" s="64"/>
      <c r="D16" s="58"/>
      <c r="E16" s="69">
        <f t="shared" ref="E16:K16" si="8">E14/E15</f>
        <v>0</v>
      </c>
      <c r="F16" s="69">
        <f t="shared" si="8"/>
        <v>0.4736842105</v>
      </c>
      <c r="G16" s="69">
        <f t="shared" si="8"/>
        <v>0.4736842105</v>
      </c>
      <c r="H16" s="69">
        <f t="shared" si="8"/>
        <v>0.4736842105</v>
      </c>
      <c r="I16" s="69">
        <f t="shared" si="8"/>
        <v>0.4736842105</v>
      </c>
      <c r="J16" s="69">
        <f t="shared" si="8"/>
        <v>0.4736842105</v>
      </c>
      <c r="K16" s="69">
        <f t="shared" si="8"/>
        <v>0.4736842105</v>
      </c>
      <c r="L16" s="58"/>
      <c r="M16" s="58"/>
      <c r="N16" s="58"/>
      <c r="O16" s="58"/>
      <c r="P16" s="58"/>
      <c r="Q16" s="58"/>
      <c r="R16" s="58"/>
      <c r="S16" s="58"/>
      <c r="T16" s="58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>
      <c r="A17" s="52"/>
      <c r="B17" s="58"/>
      <c r="C17" s="6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>
      <c r="A18" s="61" t="s">
        <v>28</v>
      </c>
      <c r="B18" s="58"/>
      <c r="C18" s="64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outlineLevel="1">
      <c r="A19" s="52"/>
      <c r="B19" s="70" t="s">
        <v>29</v>
      </c>
      <c r="C19" s="64"/>
      <c r="D19" s="65"/>
      <c r="E19" s="89">
        <v>0.45000000000000007</v>
      </c>
      <c r="F19" s="89">
        <v>0.8550000000000002</v>
      </c>
      <c r="G19" s="89">
        <v>1.6245000000000003</v>
      </c>
      <c r="H19" s="89">
        <v>3.0865500000000003</v>
      </c>
      <c r="I19" s="89">
        <v>5.864445000000001</v>
      </c>
      <c r="J19" s="89">
        <v>11.142445500000003</v>
      </c>
      <c r="K19" s="89">
        <v>21.170646450000007</v>
      </c>
      <c r="L19" s="65"/>
      <c r="M19" s="65"/>
      <c r="N19" s="65"/>
      <c r="O19" s="65"/>
      <c r="P19" s="65"/>
      <c r="Q19" s="65"/>
      <c r="R19" s="65"/>
      <c r="S19" s="65"/>
      <c r="T19" s="65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outlineLevel="1">
      <c r="A20" s="52"/>
      <c r="B20" s="53" t="s">
        <v>17</v>
      </c>
      <c r="C20" s="64"/>
      <c r="D20" s="65"/>
      <c r="E20" s="72"/>
      <c r="F20" s="72"/>
      <c r="G20" s="72"/>
      <c r="H20" s="72"/>
      <c r="I20" s="72"/>
      <c r="J20" s="72"/>
      <c r="K20" s="72"/>
      <c r="L20" s="65"/>
      <c r="M20" s="65"/>
      <c r="N20" s="65"/>
      <c r="O20" s="65"/>
      <c r="P20" s="65"/>
      <c r="Q20" s="65"/>
      <c r="R20" s="65"/>
      <c r="S20" s="65"/>
      <c r="T20" s="65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outlineLevel="1">
      <c r="A21" s="52"/>
      <c r="B21" s="53"/>
      <c r="C21" s="71" t="s">
        <v>55</v>
      </c>
      <c r="D21" s="72"/>
      <c r="E21" s="90">
        <v>2.4000000000000004</v>
      </c>
      <c r="F21" s="90">
        <v>2.4000000000000004</v>
      </c>
      <c r="G21" s="90">
        <v>4.5600000000000005</v>
      </c>
      <c r="H21" s="90">
        <v>8.664</v>
      </c>
      <c r="I21" s="90">
        <v>16.4616</v>
      </c>
      <c r="J21" s="90">
        <v>31.27704</v>
      </c>
      <c r="K21" s="90">
        <v>59.426376000000005</v>
      </c>
      <c r="L21" s="65"/>
      <c r="M21" s="65"/>
      <c r="N21" s="65"/>
      <c r="O21" s="65"/>
      <c r="P21" s="65"/>
      <c r="Q21" s="65"/>
      <c r="R21" s="65"/>
      <c r="S21" s="65"/>
      <c r="T21" s="65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outlineLevel="1">
      <c r="A22" s="52"/>
      <c r="B22" s="53"/>
      <c r="C22" s="71" t="s">
        <v>56</v>
      </c>
      <c r="D22" s="72"/>
      <c r="E22" s="91">
        <v>0.6000000000000001</v>
      </c>
      <c r="F22" s="91">
        <v>0.6000000000000001</v>
      </c>
      <c r="G22" s="91">
        <v>1.1400000000000001</v>
      </c>
      <c r="H22" s="91">
        <v>2.166</v>
      </c>
      <c r="I22" s="91">
        <v>4.1154</v>
      </c>
      <c r="J22" s="91">
        <v>7.81926</v>
      </c>
      <c r="K22" s="91">
        <v>14.856594000000001</v>
      </c>
      <c r="L22" s="65"/>
      <c r="M22" s="65"/>
      <c r="N22" s="65"/>
      <c r="O22" s="65"/>
      <c r="P22" s="65"/>
      <c r="Q22" s="65"/>
      <c r="R22" s="65"/>
      <c r="S22" s="65"/>
      <c r="T22" s="65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outlineLevel="1">
      <c r="A23" s="52"/>
      <c r="B23" s="53"/>
      <c r="C23" s="71" t="s">
        <v>57</v>
      </c>
      <c r="D23" s="72"/>
      <c r="E23" s="91">
        <v>2.55</v>
      </c>
      <c r="F23" s="91">
        <v>2.55</v>
      </c>
      <c r="G23" s="91">
        <v>2.55</v>
      </c>
      <c r="H23" s="91">
        <v>3.6822</v>
      </c>
      <c r="I23" s="91">
        <v>6.99618</v>
      </c>
      <c r="J23" s="91">
        <v>13.292741999999999</v>
      </c>
      <c r="K23" s="91">
        <v>25.2562098</v>
      </c>
      <c r="L23" s="65"/>
      <c r="M23" s="65"/>
      <c r="N23" s="65"/>
      <c r="O23" s="65"/>
      <c r="P23" s="65"/>
      <c r="Q23" s="65"/>
      <c r="R23" s="65"/>
      <c r="S23" s="65"/>
      <c r="T23" s="65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outlineLevel="1">
      <c r="A24" s="52"/>
      <c r="B24" s="73"/>
      <c r="C24" s="74" t="s">
        <v>58</v>
      </c>
      <c r="D24" s="75"/>
      <c r="E24" s="92">
        <v>0.44999999999999996</v>
      </c>
      <c r="F24" s="92">
        <v>0.44999999999999996</v>
      </c>
      <c r="G24" s="92">
        <v>0.44999999999999996</v>
      </c>
      <c r="H24" s="92">
        <v>0.6497999999999999</v>
      </c>
      <c r="I24" s="92">
        <v>1.23462</v>
      </c>
      <c r="J24" s="92">
        <v>2.3457779999999997</v>
      </c>
      <c r="K24" s="92">
        <v>4.4569782</v>
      </c>
      <c r="L24" s="65"/>
      <c r="M24" s="65"/>
      <c r="N24" s="65"/>
      <c r="O24" s="65"/>
      <c r="P24" s="65"/>
      <c r="Q24" s="65"/>
      <c r="R24" s="65"/>
      <c r="S24" s="65"/>
      <c r="T24" s="65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outlineLevel="1">
      <c r="A25" s="52"/>
      <c r="B25" s="58" t="s">
        <v>32</v>
      </c>
      <c r="C25" s="64"/>
      <c r="D25" s="65"/>
      <c r="E25" s="65">
        <f t="shared" ref="E25:K25" si="9">E19+sum(E21:E24)</f>
        <v>6.45</v>
      </c>
      <c r="F25" s="65">
        <f t="shared" si="9"/>
        <v>6.855</v>
      </c>
      <c r="G25" s="65">
        <f t="shared" si="9"/>
        <v>10.3245</v>
      </c>
      <c r="H25" s="65">
        <f t="shared" si="9"/>
        <v>18.24855</v>
      </c>
      <c r="I25" s="65">
        <f t="shared" si="9"/>
        <v>34.672245</v>
      </c>
      <c r="J25" s="65">
        <f t="shared" si="9"/>
        <v>65.8772655</v>
      </c>
      <c r="K25" s="65">
        <f t="shared" si="9"/>
        <v>125.1668045</v>
      </c>
      <c r="L25" s="65"/>
      <c r="M25" s="65"/>
      <c r="N25" s="65"/>
      <c r="O25" s="65"/>
      <c r="P25" s="65"/>
      <c r="Q25" s="65"/>
      <c r="R25" s="65"/>
      <c r="S25" s="65"/>
      <c r="T25" s="65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outlineLevel="1">
      <c r="A26" s="52"/>
      <c r="B26" s="58"/>
      <c r="C26" s="71" t="s">
        <v>59</v>
      </c>
      <c r="D26" s="58"/>
      <c r="E26" s="69">
        <f t="shared" ref="E26:K26" si="10">E21/E$9</f>
        <v>0.8</v>
      </c>
      <c r="F26" s="69">
        <f t="shared" si="10"/>
        <v>0.4210526316</v>
      </c>
      <c r="G26" s="69">
        <f t="shared" si="10"/>
        <v>0.4210526316</v>
      </c>
      <c r="H26" s="69">
        <f t="shared" si="10"/>
        <v>0.4210526316</v>
      </c>
      <c r="I26" s="69">
        <f t="shared" si="10"/>
        <v>0.4210526316</v>
      </c>
      <c r="J26" s="69">
        <f t="shared" si="10"/>
        <v>0.4210526316</v>
      </c>
      <c r="K26" s="69">
        <f t="shared" si="10"/>
        <v>0.4210526316</v>
      </c>
      <c r="L26" s="58"/>
      <c r="M26" s="58"/>
      <c r="N26" s="58"/>
      <c r="O26" s="58"/>
      <c r="P26" s="58"/>
      <c r="Q26" s="58"/>
      <c r="R26" s="58"/>
      <c r="S26" s="58"/>
      <c r="T26" s="58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outlineLevel="1">
      <c r="A27" s="61"/>
      <c r="B27" s="58"/>
      <c r="C27" s="71" t="s">
        <v>60</v>
      </c>
      <c r="D27" s="58"/>
      <c r="E27" s="69">
        <f t="shared" ref="E27:K27" si="11">E22/E$9</f>
        <v>0.2</v>
      </c>
      <c r="F27" s="69">
        <f t="shared" si="11"/>
        <v>0.1052631579</v>
      </c>
      <c r="G27" s="69">
        <f t="shared" si="11"/>
        <v>0.1052631579</v>
      </c>
      <c r="H27" s="69">
        <f t="shared" si="11"/>
        <v>0.1052631579</v>
      </c>
      <c r="I27" s="69">
        <f t="shared" si="11"/>
        <v>0.1052631579</v>
      </c>
      <c r="J27" s="69">
        <f t="shared" si="11"/>
        <v>0.1052631579</v>
      </c>
      <c r="K27" s="69">
        <f t="shared" si="11"/>
        <v>0.1052631579</v>
      </c>
      <c r="L27" s="58"/>
      <c r="M27" s="58"/>
      <c r="N27" s="58"/>
      <c r="O27" s="58"/>
      <c r="P27" s="58"/>
      <c r="Q27" s="58"/>
      <c r="R27" s="58"/>
      <c r="S27" s="58"/>
      <c r="T27" s="58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outlineLevel="1">
      <c r="A28" s="61"/>
      <c r="B28" s="58"/>
      <c r="C28" s="71" t="s">
        <v>61</v>
      </c>
      <c r="D28" s="58"/>
      <c r="E28" s="69">
        <f t="shared" ref="E28:K28" si="12">E23/E$9</f>
        <v>0.85</v>
      </c>
      <c r="F28" s="69">
        <f t="shared" si="12"/>
        <v>0.4473684211</v>
      </c>
      <c r="G28" s="69">
        <f t="shared" si="12"/>
        <v>0.2354570637</v>
      </c>
      <c r="H28" s="69">
        <f t="shared" si="12"/>
        <v>0.1789473684</v>
      </c>
      <c r="I28" s="69">
        <f t="shared" si="12"/>
        <v>0.1789473684</v>
      </c>
      <c r="J28" s="69">
        <f t="shared" si="12"/>
        <v>0.1789473684</v>
      </c>
      <c r="K28" s="69">
        <f t="shared" si="12"/>
        <v>0.1789473684</v>
      </c>
      <c r="L28" s="58"/>
      <c r="M28" s="58"/>
      <c r="N28" s="58"/>
      <c r="O28" s="58"/>
      <c r="P28" s="58"/>
      <c r="Q28" s="58"/>
      <c r="R28" s="58"/>
      <c r="S28" s="58"/>
      <c r="T28" s="58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outlineLevel="1">
      <c r="A29" s="61"/>
      <c r="B29" s="58"/>
      <c r="C29" s="71" t="s">
        <v>62</v>
      </c>
      <c r="D29" s="58"/>
      <c r="E29" s="69">
        <f t="shared" ref="E29:K29" si="13">E24/E$9</f>
        <v>0.15</v>
      </c>
      <c r="F29" s="69">
        <f t="shared" si="13"/>
        <v>0.07894736842</v>
      </c>
      <c r="G29" s="69">
        <f t="shared" si="13"/>
        <v>0.04155124654</v>
      </c>
      <c r="H29" s="69">
        <f t="shared" si="13"/>
        <v>0.03157894737</v>
      </c>
      <c r="I29" s="69">
        <f t="shared" si="13"/>
        <v>0.03157894737</v>
      </c>
      <c r="J29" s="69">
        <f t="shared" si="13"/>
        <v>0.03157894737</v>
      </c>
      <c r="K29" s="69">
        <f t="shared" si="13"/>
        <v>0.03157894737</v>
      </c>
      <c r="L29" s="58"/>
      <c r="M29" s="58"/>
      <c r="N29" s="58"/>
      <c r="O29" s="58"/>
      <c r="P29" s="58"/>
      <c r="Q29" s="58"/>
      <c r="R29" s="58"/>
      <c r="S29" s="58"/>
      <c r="T29" s="58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outlineLevel="1">
      <c r="A30" s="61"/>
      <c r="B30" s="58"/>
      <c r="C30" s="71"/>
      <c r="D30" s="58"/>
      <c r="E30" s="69"/>
      <c r="F30" s="69"/>
      <c r="G30" s="69"/>
      <c r="H30" s="69"/>
      <c r="I30" s="69"/>
      <c r="J30" s="69"/>
      <c r="K30" s="69"/>
      <c r="L30" s="58"/>
      <c r="M30" s="58"/>
      <c r="N30" s="58"/>
      <c r="O30" s="58"/>
      <c r="P30" s="58"/>
      <c r="Q30" s="58"/>
      <c r="R30" s="58"/>
      <c r="S30" s="58"/>
      <c r="T30" s="58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outlineLevel="1">
      <c r="A31" s="61"/>
      <c r="B31" s="53" t="s">
        <v>63</v>
      </c>
      <c r="C31" s="71"/>
      <c r="D31" s="58"/>
      <c r="E31" s="53"/>
      <c r="F31" s="53"/>
      <c r="G31" s="53"/>
      <c r="H31" s="53"/>
      <c r="I31" s="53"/>
      <c r="J31" s="53"/>
      <c r="K31" s="53"/>
      <c r="L31" s="58"/>
      <c r="M31" s="58"/>
      <c r="N31" s="58"/>
      <c r="O31" s="58"/>
      <c r="P31" s="58"/>
      <c r="Q31" s="58"/>
      <c r="R31" s="58"/>
      <c r="S31" s="58"/>
      <c r="T31" s="5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outlineLevel="1">
      <c r="A32" s="61"/>
      <c r="B32" s="58"/>
      <c r="C32" s="71" t="s">
        <v>64</v>
      </c>
      <c r="D32" s="58"/>
      <c r="E32" s="93">
        <v>1.022727272727273</v>
      </c>
      <c r="F32" s="93">
        <v>1.9431818181818186</v>
      </c>
      <c r="G32" s="93">
        <v>3.6920454545454553</v>
      </c>
      <c r="H32" s="93">
        <v>7.014886363636364</v>
      </c>
      <c r="I32" s="93">
        <v>13.328284090909092</v>
      </c>
      <c r="J32" s="93">
        <v>25.32373977272728</v>
      </c>
      <c r="K32" s="93">
        <v>48.11510556818183</v>
      </c>
      <c r="L32" s="58"/>
      <c r="M32" s="58"/>
      <c r="N32" s="58"/>
      <c r="O32" s="58"/>
      <c r="P32" s="58"/>
      <c r="Q32" s="58"/>
      <c r="R32" s="58"/>
      <c r="S32" s="58"/>
      <c r="T32" s="58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outlineLevel="1">
      <c r="A33" s="61"/>
      <c r="B33" s="58"/>
      <c r="C33" s="71" t="s">
        <v>65</v>
      </c>
      <c r="D33" s="58"/>
      <c r="E33" s="93">
        <v>8.181818181818183</v>
      </c>
      <c r="F33" s="93">
        <v>8.181818181818183</v>
      </c>
      <c r="G33" s="93">
        <v>15.545454545454547</v>
      </c>
      <c r="H33" s="93">
        <v>29.53636363636364</v>
      </c>
      <c r="I33" s="93">
        <v>56.119090909090914</v>
      </c>
      <c r="J33" s="93">
        <v>106.62627272727272</v>
      </c>
      <c r="K33" s="93">
        <v>202.5899181818182</v>
      </c>
      <c r="L33" s="58"/>
      <c r="M33" s="58"/>
      <c r="N33" s="58"/>
      <c r="O33" s="58"/>
      <c r="P33" s="58"/>
      <c r="Q33" s="58"/>
      <c r="R33" s="58"/>
      <c r="S33" s="58"/>
      <c r="T33" s="58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outlineLevel="1">
      <c r="A34" s="61"/>
      <c r="B34" s="58"/>
      <c r="C34" s="71" t="s">
        <v>66</v>
      </c>
      <c r="D34" s="58"/>
      <c r="E34" s="93">
        <v>2.7272727272727275</v>
      </c>
      <c r="F34" s="93">
        <v>2.7272727272727275</v>
      </c>
      <c r="G34" s="93">
        <v>5.1818181818181825</v>
      </c>
      <c r="H34" s="93">
        <v>9.845454545454546</v>
      </c>
      <c r="I34" s="93">
        <v>18.706363636363637</v>
      </c>
      <c r="J34" s="93">
        <v>35.54209090909091</v>
      </c>
      <c r="K34" s="93">
        <v>67.52997272727274</v>
      </c>
      <c r="L34" s="58"/>
      <c r="M34" s="58"/>
      <c r="N34" s="58"/>
      <c r="O34" s="58"/>
      <c r="P34" s="58"/>
      <c r="Q34" s="58"/>
      <c r="R34" s="58"/>
      <c r="S34" s="58"/>
      <c r="T34" s="58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outlineLevel="1">
      <c r="A35" s="61"/>
      <c r="B35" s="58"/>
      <c r="C35" s="71" t="s">
        <v>11</v>
      </c>
      <c r="D35" s="58"/>
      <c r="E35" s="93">
        <v>0.9090909090909092</v>
      </c>
      <c r="F35" s="93">
        <v>0.9090909090909092</v>
      </c>
      <c r="G35" s="93">
        <v>1.7272727272727275</v>
      </c>
      <c r="H35" s="93">
        <v>3.2818181818181817</v>
      </c>
      <c r="I35" s="93">
        <v>6.235454545454545</v>
      </c>
      <c r="J35" s="93">
        <v>11.847363636363637</v>
      </c>
      <c r="K35" s="93">
        <v>22.509990909090913</v>
      </c>
      <c r="L35" s="58"/>
      <c r="M35" s="58"/>
      <c r="N35" s="58"/>
      <c r="O35" s="58"/>
      <c r="P35" s="58"/>
      <c r="Q35" s="58"/>
      <c r="R35" s="58"/>
      <c r="S35" s="58"/>
      <c r="T35" s="58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outlineLevel="1">
      <c r="A36" s="61"/>
      <c r="B36" s="58"/>
      <c r="C36" s="71" t="s">
        <v>15</v>
      </c>
      <c r="D36" s="58"/>
      <c r="E36" s="93">
        <v>11.59090909090909</v>
      </c>
      <c r="F36" s="93">
        <v>11.59090909090909</v>
      </c>
      <c r="G36" s="93">
        <v>11.59090909090909</v>
      </c>
      <c r="H36" s="93">
        <v>16.737272727272728</v>
      </c>
      <c r="I36" s="93">
        <v>31.80081818181818</v>
      </c>
      <c r="J36" s="93">
        <v>60.42155454545454</v>
      </c>
      <c r="K36" s="93">
        <v>114.80095363636364</v>
      </c>
      <c r="L36" s="58"/>
      <c r="M36" s="58"/>
      <c r="N36" s="58"/>
      <c r="O36" s="58"/>
      <c r="P36" s="58"/>
      <c r="Q36" s="58"/>
      <c r="R36" s="58"/>
      <c r="S36" s="58"/>
      <c r="T36" s="58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outlineLevel="1">
      <c r="A37" s="61"/>
      <c r="B37" s="58"/>
      <c r="C37" s="74" t="s">
        <v>67</v>
      </c>
      <c r="D37" s="73"/>
      <c r="E37" s="94">
        <v>1.0227272727272727</v>
      </c>
      <c r="F37" s="94">
        <v>1.0227272727272727</v>
      </c>
      <c r="G37" s="94">
        <v>1.0227272727272727</v>
      </c>
      <c r="H37" s="94">
        <v>1.4768181818181816</v>
      </c>
      <c r="I37" s="94">
        <v>2.8059545454545454</v>
      </c>
      <c r="J37" s="94">
        <v>5.331313636363635</v>
      </c>
      <c r="K37" s="94">
        <v>10.12949590909091</v>
      </c>
      <c r="L37" s="73"/>
      <c r="M37" s="73"/>
      <c r="N37" s="73"/>
      <c r="O37" s="73"/>
      <c r="P37" s="73"/>
      <c r="Q37" s="73"/>
      <c r="R37" s="73"/>
      <c r="S37" s="73"/>
      <c r="T37" s="73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</row>
    <row r="38" outlineLevel="1">
      <c r="A38" s="61"/>
      <c r="B38" s="58"/>
      <c r="C38" s="71" t="s">
        <v>26</v>
      </c>
      <c r="D38" s="58"/>
      <c r="E38" s="95">
        <f t="shared" ref="E38:K38" si="14">sum(E32:E37)</f>
        <v>25.45454545</v>
      </c>
      <c r="F38" s="95">
        <f t="shared" si="14"/>
        <v>26.375</v>
      </c>
      <c r="G38" s="95">
        <f t="shared" si="14"/>
        <v>38.76022727</v>
      </c>
      <c r="H38" s="95">
        <f t="shared" si="14"/>
        <v>67.89261364</v>
      </c>
      <c r="I38" s="95">
        <f t="shared" si="14"/>
        <v>128.9959659</v>
      </c>
      <c r="J38" s="95">
        <f t="shared" si="14"/>
        <v>245.0923352</v>
      </c>
      <c r="K38" s="95">
        <f t="shared" si="14"/>
        <v>465.6754369</v>
      </c>
      <c r="L38" s="58"/>
      <c r="M38" s="58"/>
      <c r="N38" s="58"/>
      <c r="O38" s="58"/>
      <c r="P38" s="58"/>
      <c r="Q38" s="58"/>
      <c r="R38" s="58"/>
      <c r="S38" s="58"/>
      <c r="T38" s="58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>
      <c r="A39" s="61"/>
      <c r="B39" s="58"/>
      <c r="C39" s="6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collapsed="1">
      <c r="A40" s="61" t="s">
        <v>36</v>
      </c>
      <c r="B40" s="58"/>
      <c r="C40" s="64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hidden="1" outlineLevel="1">
      <c r="A41" s="52"/>
      <c r="B41" s="53" t="s">
        <v>37</v>
      </c>
      <c r="C41" s="64"/>
      <c r="D41" s="65"/>
      <c r="E41" s="65">
        <f t="shared" ref="E41:K41" si="15">E15-E25</f>
        <v>-3.45</v>
      </c>
      <c r="F41" s="65">
        <f t="shared" si="15"/>
        <v>-1.155</v>
      </c>
      <c r="G41" s="65">
        <f t="shared" si="15"/>
        <v>0.5055</v>
      </c>
      <c r="H41" s="65">
        <f t="shared" si="15"/>
        <v>2.32845</v>
      </c>
      <c r="I41" s="65">
        <f t="shared" si="15"/>
        <v>4.424055</v>
      </c>
      <c r="J41" s="65">
        <f t="shared" si="15"/>
        <v>8.4057045</v>
      </c>
      <c r="K41" s="65">
        <f t="shared" si="15"/>
        <v>15.97083855</v>
      </c>
      <c r="L41" s="65"/>
      <c r="M41" s="65"/>
      <c r="N41" s="65"/>
      <c r="O41" s="65"/>
      <c r="P41" s="65"/>
      <c r="Q41" s="65"/>
      <c r="R41" s="65"/>
      <c r="S41" s="65"/>
      <c r="T41" s="65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hidden="1" outlineLevel="1">
      <c r="A42" s="52"/>
      <c r="B42" s="66" t="s">
        <v>38</v>
      </c>
      <c r="C42" s="67"/>
      <c r="D42" s="66"/>
      <c r="E42" s="73"/>
      <c r="F42" s="73"/>
      <c r="G42" s="73"/>
      <c r="H42" s="73"/>
      <c r="I42" s="73"/>
      <c r="J42" s="73"/>
      <c r="K42" s="73"/>
      <c r="L42" s="58"/>
      <c r="M42" s="58"/>
      <c r="N42" s="58"/>
      <c r="O42" s="58"/>
      <c r="P42" s="58"/>
      <c r="Q42" s="58"/>
      <c r="R42" s="58"/>
      <c r="S42" s="58"/>
      <c r="T42" s="58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hidden="1" outlineLevel="1">
      <c r="A43" s="52"/>
      <c r="B43" s="62" t="s">
        <v>39</v>
      </c>
      <c r="C43" s="64"/>
      <c r="D43" s="72">
        <f>D42+D41</f>
        <v>0</v>
      </c>
      <c r="E43" s="65">
        <f t="shared" ref="E43:K43" si="16">D43+E41+E42</f>
        <v>-3.45</v>
      </c>
      <c r="F43" s="65">
        <f t="shared" si="16"/>
        <v>-4.605</v>
      </c>
      <c r="G43" s="65">
        <f t="shared" si="16"/>
        <v>-4.0995</v>
      </c>
      <c r="H43" s="65">
        <f t="shared" si="16"/>
        <v>-1.77105</v>
      </c>
      <c r="I43" s="65">
        <f t="shared" si="16"/>
        <v>2.653005</v>
      </c>
      <c r="J43" s="65">
        <f t="shared" si="16"/>
        <v>11.0587095</v>
      </c>
      <c r="K43" s="65">
        <f t="shared" si="16"/>
        <v>27.02954805</v>
      </c>
      <c r="L43" s="65"/>
      <c r="M43" s="65"/>
      <c r="N43" s="65"/>
      <c r="O43" s="65"/>
      <c r="P43" s="65"/>
      <c r="Q43" s="65"/>
      <c r="R43" s="65"/>
      <c r="S43" s="65"/>
      <c r="T43" s="65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hidden="1" outlineLevel="1">
      <c r="A44" s="52"/>
      <c r="B44" s="70" t="s">
        <v>40</v>
      </c>
      <c r="C44" s="54"/>
      <c r="D44" s="29"/>
      <c r="E44" s="29"/>
      <c r="F44" s="15">
        <f t="shared" ref="F44:K44" si="17">F41/E9</f>
        <v>-0.385</v>
      </c>
      <c r="G44" s="15">
        <f t="shared" si="17"/>
        <v>0.08868421053</v>
      </c>
      <c r="H44" s="15">
        <f t="shared" si="17"/>
        <v>0.215</v>
      </c>
      <c r="I44" s="15">
        <f t="shared" si="17"/>
        <v>0.215</v>
      </c>
      <c r="J44" s="15">
        <f t="shared" si="17"/>
        <v>0.215</v>
      </c>
      <c r="K44" s="15">
        <f t="shared" si="17"/>
        <v>0.215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hidden="1" outlineLevel="1">
      <c r="A45" s="52"/>
      <c r="B45" s="70" t="s">
        <v>68</v>
      </c>
      <c r="C45" s="54"/>
      <c r="D45" s="29"/>
      <c r="E45" s="96">
        <f t="shared" ref="E45:K45" si="18">E8/E41</f>
        <v>-0.8695652174</v>
      </c>
      <c r="F45" s="96">
        <f t="shared" si="18"/>
        <v>-2.337662338</v>
      </c>
      <c r="G45" s="96">
        <f t="shared" si="18"/>
        <v>10.14836795</v>
      </c>
      <c r="H45" s="96">
        <f t="shared" si="18"/>
        <v>4.186046512</v>
      </c>
      <c r="I45" s="96">
        <f t="shared" si="18"/>
        <v>4.186046512</v>
      </c>
      <c r="J45" s="96">
        <f t="shared" si="18"/>
        <v>4.186046512</v>
      </c>
      <c r="K45" s="96">
        <f t="shared" si="18"/>
        <v>4.186046512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>
      <c r="A46" s="52"/>
      <c r="B46" s="62"/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collapsed="1">
      <c r="A47" s="77" t="s">
        <v>69</v>
      </c>
      <c r="B47" s="9"/>
      <c r="C47" s="10"/>
      <c r="D47" s="82"/>
      <c r="E47" s="15"/>
      <c r="F47" s="15"/>
      <c r="G47" s="15"/>
      <c r="H47" s="15"/>
      <c r="I47" s="15"/>
      <c r="J47" s="15"/>
      <c r="K47" s="15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hidden="1" outlineLevel="1">
      <c r="A48" s="77"/>
      <c r="B48" s="13" t="s">
        <v>6</v>
      </c>
      <c r="C48" s="10"/>
      <c r="D48" s="82"/>
      <c r="E48" s="15">
        <f t="shared" ref="E48:K48" si="19">1-E19/E9</f>
        <v>0.85</v>
      </c>
      <c r="F48" s="15">
        <f t="shared" si="19"/>
        <v>0.85</v>
      </c>
      <c r="G48" s="15">
        <f t="shared" si="19"/>
        <v>0.85</v>
      </c>
      <c r="H48" s="15">
        <f t="shared" si="19"/>
        <v>0.85</v>
      </c>
      <c r="I48" s="15">
        <f t="shared" si="19"/>
        <v>0.85</v>
      </c>
      <c r="J48" s="15">
        <f t="shared" si="19"/>
        <v>0.85</v>
      </c>
      <c r="K48" s="15">
        <f t="shared" si="19"/>
        <v>0.85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hidden="1" outlineLevel="1">
      <c r="A49" s="77"/>
      <c r="B49" s="13" t="s">
        <v>42</v>
      </c>
      <c r="C49" s="10"/>
      <c r="D49" s="31"/>
      <c r="E49" s="97"/>
      <c r="F49" s="98">
        <f t="shared" ref="F49:K49" si="20">F48*F60/F55</f>
        <v>8.5</v>
      </c>
      <c r="G49" s="98">
        <f t="shared" si="20"/>
        <v>8.5</v>
      </c>
      <c r="H49" s="98">
        <f t="shared" si="20"/>
        <v>8.5</v>
      </c>
      <c r="I49" s="98">
        <f t="shared" si="20"/>
        <v>8.5</v>
      </c>
      <c r="J49" s="98">
        <f t="shared" si="20"/>
        <v>8.5</v>
      </c>
      <c r="K49" s="98">
        <f t="shared" si="20"/>
        <v>8.5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hidden="1" outlineLevel="1">
      <c r="A50" s="77"/>
      <c r="B50" s="13"/>
      <c r="C50" s="10"/>
      <c r="D50" s="31"/>
      <c r="E50" s="97"/>
      <c r="F50" s="98"/>
      <c r="G50" s="98"/>
      <c r="H50" s="98"/>
      <c r="I50" s="98"/>
      <c r="J50" s="98"/>
      <c r="K50" s="9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hidden="1" outlineLevel="1">
      <c r="A51" s="77"/>
      <c r="B51" s="13" t="s">
        <v>70</v>
      </c>
      <c r="C51" s="10"/>
      <c r="D51" s="31"/>
      <c r="E51" s="97">
        <f t="shared" ref="E51:K51" si="21">E9/E38</f>
        <v>0.1178571429</v>
      </c>
      <c r="F51" s="97">
        <f t="shared" si="21"/>
        <v>0.2161137441</v>
      </c>
      <c r="G51" s="97">
        <f t="shared" si="21"/>
        <v>0.2794101264</v>
      </c>
      <c r="H51" s="97">
        <f t="shared" si="21"/>
        <v>0.303081571</v>
      </c>
      <c r="I51" s="97">
        <f t="shared" si="21"/>
        <v>0.303081571</v>
      </c>
      <c r="J51" s="97">
        <f t="shared" si="21"/>
        <v>0.303081571</v>
      </c>
      <c r="K51" s="97">
        <f t="shared" si="21"/>
        <v>0.303081571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hidden="1" outlineLevel="1">
      <c r="A52" s="77"/>
      <c r="B52" s="13" t="s">
        <v>71</v>
      </c>
      <c r="C52" s="10"/>
      <c r="D52" s="31"/>
      <c r="E52" s="97">
        <f t="shared" ref="E52:K52" si="22">E25/E38</f>
        <v>0.2533928571</v>
      </c>
      <c r="F52" s="97">
        <f t="shared" si="22"/>
        <v>0.2599052133</v>
      </c>
      <c r="G52" s="97">
        <f t="shared" si="22"/>
        <v>0.2663684072</v>
      </c>
      <c r="H52" s="97">
        <f t="shared" si="22"/>
        <v>0.2687854985</v>
      </c>
      <c r="I52" s="97">
        <f t="shared" si="22"/>
        <v>0.2687854985</v>
      </c>
      <c r="J52" s="97">
        <f t="shared" si="22"/>
        <v>0.2687854985</v>
      </c>
      <c r="K52" s="97">
        <f t="shared" si="22"/>
        <v>0.2687854985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>
      <c r="A53" s="77"/>
      <c r="B53" s="9"/>
      <c r="C53" s="10"/>
      <c r="D53" s="31"/>
      <c r="E53" s="97"/>
      <c r="F53" s="82"/>
      <c r="G53" s="82"/>
      <c r="H53" s="82"/>
      <c r="I53" s="82"/>
      <c r="J53" s="82"/>
      <c r="K53" s="82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collapsed="1">
      <c r="A54" s="1" t="s">
        <v>43</v>
      </c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hidden="1" outlineLevel="1">
      <c r="A55" s="99"/>
      <c r="B55" s="79" t="s">
        <v>5</v>
      </c>
      <c r="C55" s="10"/>
      <c r="D55" s="82"/>
      <c r="E55" s="9"/>
      <c r="F55" s="15">
        <f t="shared" ref="F55:K55" si="23">-(F6+F7)/E9</f>
        <v>0.1</v>
      </c>
      <c r="G55" s="15">
        <f t="shared" si="23"/>
        <v>0.1</v>
      </c>
      <c r="H55" s="15">
        <f t="shared" si="23"/>
        <v>0.1</v>
      </c>
      <c r="I55" s="15">
        <f t="shared" si="23"/>
        <v>0.1</v>
      </c>
      <c r="J55" s="15">
        <f t="shared" si="23"/>
        <v>0.1</v>
      </c>
      <c r="K55" s="15">
        <f t="shared" si="23"/>
        <v>0.1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hidden="1" outlineLevel="1">
      <c r="A56" s="80"/>
      <c r="B56" s="13" t="s">
        <v>44</v>
      </c>
      <c r="C56" s="3"/>
      <c r="D56" s="2"/>
      <c r="E56" s="2"/>
      <c r="F56" s="15">
        <f t="shared" ref="F56:K56" si="24">1-F55</f>
        <v>0.9</v>
      </c>
      <c r="G56" s="15">
        <f t="shared" si="24"/>
        <v>0.9</v>
      </c>
      <c r="H56" s="15">
        <f t="shared" si="24"/>
        <v>0.9</v>
      </c>
      <c r="I56" s="15">
        <f t="shared" si="24"/>
        <v>0.9</v>
      </c>
      <c r="J56" s="15">
        <f t="shared" si="24"/>
        <v>0.9</v>
      </c>
      <c r="K56" s="15">
        <f t="shared" si="24"/>
        <v>0.9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hidden="1" outlineLevel="1">
      <c r="A57" s="81"/>
      <c r="B57" s="82" t="s">
        <v>45</v>
      </c>
      <c r="C57" s="16"/>
      <c r="D57" s="15"/>
      <c r="E57" s="15"/>
      <c r="F57" s="15">
        <f t="shared" ref="F57:K57" si="25">(F5+F14)/E9</f>
        <v>1.33</v>
      </c>
      <c r="G57" s="15">
        <f t="shared" si="25"/>
        <v>1.315263158</v>
      </c>
      <c r="H57" s="15">
        <f t="shared" si="25"/>
        <v>1.304404432</v>
      </c>
      <c r="I57" s="15">
        <f t="shared" si="25"/>
        <v>1.296403266</v>
      </c>
      <c r="J57" s="15">
        <f t="shared" si="25"/>
        <v>1.29050767</v>
      </c>
      <c r="K57" s="15">
        <f t="shared" si="25"/>
        <v>1.286163546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>
      <c r="A58" s="80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collapsed="1">
      <c r="A59" s="1" t="s">
        <v>46</v>
      </c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hidden="1" outlineLevel="1">
      <c r="A60" s="77"/>
      <c r="B60" s="79" t="s">
        <v>3</v>
      </c>
      <c r="C60" s="10"/>
      <c r="D60" s="13"/>
      <c r="E60" s="9">
        <f t="shared" ref="E60:K60" si="26">(E4+E5)/(E21+E22)</f>
        <v>1</v>
      </c>
      <c r="F60" s="9">
        <f t="shared" si="26"/>
        <v>1</v>
      </c>
      <c r="G60" s="9">
        <f t="shared" si="26"/>
        <v>1</v>
      </c>
      <c r="H60" s="9">
        <f t="shared" si="26"/>
        <v>1</v>
      </c>
      <c r="I60" s="9">
        <f t="shared" si="26"/>
        <v>1</v>
      </c>
      <c r="J60" s="9">
        <f t="shared" si="26"/>
        <v>1</v>
      </c>
      <c r="K60" s="9">
        <f t="shared" si="26"/>
        <v>1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hidden="1" outlineLevel="1">
      <c r="A61" s="80"/>
      <c r="B61" s="31" t="s">
        <v>47</v>
      </c>
      <c r="C61" s="3"/>
      <c r="D61" s="2"/>
      <c r="E61" s="2"/>
      <c r="F61" s="15">
        <f t="shared" ref="F61:K61" si="27">F55/F60</f>
        <v>0.1</v>
      </c>
      <c r="G61" s="15">
        <f t="shared" si="27"/>
        <v>0.1</v>
      </c>
      <c r="H61" s="15">
        <f t="shared" si="27"/>
        <v>0.1</v>
      </c>
      <c r="I61" s="15">
        <f t="shared" si="27"/>
        <v>0.1</v>
      </c>
      <c r="J61" s="15">
        <f t="shared" si="27"/>
        <v>0.1</v>
      </c>
      <c r="K61" s="15">
        <f t="shared" si="27"/>
        <v>0.1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hidden="1" outlineLevel="1">
      <c r="A62" s="80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hidden="1" outlineLevel="1">
      <c r="A63" s="80"/>
      <c r="B63" s="100" t="s">
        <v>72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hidden="1" outlineLevel="1">
      <c r="A64" s="80"/>
      <c r="B64" s="31" t="s">
        <v>73</v>
      </c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hidden="1" outlineLevel="1">
      <c r="A65" s="80"/>
      <c r="B65" s="31" t="s">
        <v>74</v>
      </c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hidden="1" outlineLevel="1">
      <c r="A66" s="80"/>
      <c r="B66" s="31" t="s">
        <v>19</v>
      </c>
      <c r="C66" s="3"/>
      <c r="D66" s="2"/>
      <c r="E66" s="85">
        <f t="shared" ref="E66:K66" si="28">E4+E5</f>
        <v>3</v>
      </c>
      <c r="F66" s="85">
        <f t="shared" si="28"/>
        <v>3</v>
      </c>
      <c r="G66" s="85">
        <f t="shared" si="28"/>
        <v>5.7</v>
      </c>
      <c r="H66" s="85">
        <f t="shared" si="28"/>
        <v>10.83</v>
      </c>
      <c r="I66" s="85">
        <f t="shared" si="28"/>
        <v>20.577</v>
      </c>
      <c r="J66" s="85">
        <f t="shared" si="28"/>
        <v>39.0963</v>
      </c>
      <c r="K66" s="85">
        <f t="shared" si="28"/>
        <v>74.28297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hidden="1" outlineLevel="1">
      <c r="A67" s="80"/>
      <c r="B67" s="31" t="s">
        <v>75</v>
      </c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hidden="1" outlineLevel="1">
      <c r="A68" s="80"/>
      <c r="B68" s="101" t="s">
        <v>76</v>
      </c>
      <c r="C68" s="102"/>
      <c r="D68" s="103"/>
      <c r="E68" s="103"/>
      <c r="F68" s="103"/>
      <c r="G68" s="103"/>
      <c r="H68" s="103"/>
      <c r="I68" s="103"/>
      <c r="J68" s="103"/>
      <c r="K68" s="10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hidden="1" outlineLevel="1">
      <c r="A69" s="80"/>
      <c r="B69" s="31" t="s">
        <v>77</v>
      </c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hidden="1" outlineLevel="1">
      <c r="A70" s="80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hidden="1" outlineLevel="1">
      <c r="A71" s="80"/>
      <c r="B71" s="104" t="s">
        <v>78</v>
      </c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hidden="1" outlineLevel="1">
      <c r="A72" s="77"/>
      <c r="B72" s="105" t="s">
        <v>79</v>
      </c>
      <c r="C72" s="10"/>
      <c r="D72" s="31"/>
      <c r="E72" s="97"/>
      <c r="F72" s="82"/>
      <c r="G72" s="82"/>
      <c r="H72" s="82"/>
      <c r="I72" s="82"/>
      <c r="J72" s="82"/>
      <c r="K72" s="8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hidden="1" outlineLevel="1">
      <c r="A73" s="80"/>
      <c r="B73" s="106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hidden="1" outlineLevel="1">
      <c r="A74" s="80"/>
      <c r="B74" s="100" t="s">
        <v>80</v>
      </c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hidden="1" outlineLevel="1">
      <c r="A75" s="1"/>
      <c r="B75" s="31" t="s">
        <v>81</v>
      </c>
      <c r="C75" s="3"/>
      <c r="D75" s="2"/>
      <c r="E75" s="107">
        <f t="shared" ref="E75:K75" si="29">E33</f>
        <v>8.181818182</v>
      </c>
      <c r="F75" s="107">
        <f t="shared" si="29"/>
        <v>8.181818182</v>
      </c>
      <c r="G75" s="107">
        <f t="shared" si="29"/>
        <v>15.54545455</v>
      </c>
      <c r="H75" s="107">
        <f t="shared" si="29"/>
        <v>29.53636364</v>
      </c>
      <c r="I75" s="107">
        <f t="shared" si="29"/>
        <v>56.11909091</v>
      </c>
      <c r="J75" s="107">
        <f t="shared" si="29"/>
        <v>106.6262727</v>
      </c>
      <c r="K75" s="107">
        <f t="shared" si="29"/>
        <v>202.5899182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hidden="1" outlineLevel="1">
      <c r="A76" s="80"/>
      <c r="B76" s="31" t="s">
        <v>82</v>
      </c>
      <c r="C76" s="3"/>
      <c r="D76" s="2"/>
      <c r="E76" s="96">
        <f t="shared" ref="E76:K76" si="30">(E4+E5)/E33</f>
        <v>0.3666666667</v>
      </c>
      <c r="F76" s="96">
        <f t="shared" si="30"/>
        <v>0.3666666667</v>
      </c>
      <c r="G76" s="96">
        <f t="shared" si="30"/>
        <v>0.3666666667</v>
      </c>
      <c r="H76" s="96">
        <f t="shared" si="30"/>
        <v>0.3666666667</v>
      </c>
      <c r="I76" s="96">
        <f t="shared" si="30"/>
        <v>0.3666666667</v>
      </c>
      <c r="J76" s="96">
        <f t="shared" si="30"/>
        <v>0.3666666667</v>
      </c>
      <c r="K76" s="96">
        <f t="shared" si="30"/>
        <v>0.3666666667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hidden="1" outlineLevel="1">
      <c r="A77" s="80"/>
      <c r="B77" s="108" t="s">
        <v>83</v>
      </c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hidden="1" outlineLevel="1">
      <c r="A78" s="80"/>
      <c r="B78" s="108" t="s">
        <v>84</v>
      </c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hidden="1" outlineLevel="1">
      <c r="A79" s="80"/>
      <c r="B79" s="31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hidden="1" outlineLevel="1">
      <c r="A80" s="80"/>
      <c r="B80" s="108" t="s">
        <v>85</v>
      </c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hidden="1" outlineLevel="1">
      <c r="A81" s="80"/>
      <c r="B81" s="31" t="s">
        <v>86</v>
      </c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hidden="1" outlineLevel="1">
      <c r="A82" s="80"/>
      <c r="B82" s="31" t="s">
        <v>87</v>
      </c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hidden="1" outlineLevel="1">
      <c r="A83" s="80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>
      <c r="A84" s="80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>
      <c r="A85" s="80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>
      <c r="A86" s="80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>
      <c r="A87" s="80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>
      <c r="A88" s="80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>
      <c r="A89" s="80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>
      <c r="A90" s="80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>
      <c r="A91" s="80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>
      <c r="A92" s="80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>
      <c r="A93" s="80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>
      <c r="A94" s="80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>
      <c r="A95" s="80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>
      <c r="A96" s="80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>
      <c r="A97" s="80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>
      <c r="A98" s="80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>
      <c r="A99" s="80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>
      <c r="A100" s="80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>
      <c r="A101" s="80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>
      <c r="A102" s="80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>
      <c r="A103" s="80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>
      <c r="A104" s="80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>
      <c r="A105" s="80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>
      <c r="A106" s="80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>
      <c r="A107" s="80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>
      <c r="A108" s="80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>
      <c r="A109" s="80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>
      <c r="A110" s="80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>
      <c r="A111" s="80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>
      <c r="A112" s="80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>
      <c r="A113" s="80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>
      <c r="A114" s="80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>
      <c r="A115" s="80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>
      <c r="A116" s="80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>
      <c r="A117" s="80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>
      <c r="A118" s="80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>
      <c r="A119" s="80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>
      <c r="A120" s="80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>
      <c r="A121" s="80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>
      <c r="A122" s="80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>
      <c r="A123" s="80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>
      <c r="A124" s="80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>
      <c r="A125" s="80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>
      <c r="A126" s="80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>
      <c r="A127" s="80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>
      <c r="A128" s="80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>
      <c r="A129" s="80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>
      <c r="A130" s="80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>
      <c r="A131" s="80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>
      <c r="A132" s="80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>
      <c r="A133" s="80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>
      <c r="A134" s="80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>
      <c r="A135" s="80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>
      <c r="A136" s="80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>
      <c r="A137" s="80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>
      <c r="A138" s="80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>
      <c r="A139" s="80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>
      <c r="A140" s="80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>
      <c r="A141" s="80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>
      <c r="A142" s="80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>
      <c r="A143" s="80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>
      <c r="A144" s="80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>
      <c r="A145" s="80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>
      <c r="A146" s="80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>
      <c r="A147" s="80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>
      <c r="A148" s="80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>
      <c r="A149" s="80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>
      <c r="A150" s="80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>
      <c r="A151" s="80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>
      <c r="A152" s="80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>
      <c r="A153" s="80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>
      <c r="A154" s="80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>
      <c r="A155" s="80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>
      <c r="A156" s="80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>
      <c r="A157" s="80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>
      <c r="A158" s="80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>
      <c r="A159" s="80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>
      <c r="A160" s="80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>
      <c r="A161" s="80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>
      <c r="A162" s="80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>
      <c r="A163" s="80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>
      <c r="A164" s="80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>
      <c r="A165" s="80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>
      <c r="A166" s="80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>
      <c r="A167" s="80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>
      <c r="A168" s="80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>
      <c r="A169" s="80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>
      <c r="A170" s="80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>
      <c r="A171" s="80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>
      <c r="A172" s="80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>
      <c r="A173" s="80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>
      <c r="A174" s="80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>
      <c r="A175" s="80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>
      <c r="A176" s="80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>
      <c r="A177" s="80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>
      <c r="A178" s="80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>
      <c r="A179" s="80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>
      <c r="A180" s="80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>
      <c r="A181" s="80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>
      <c r="A182" s="80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>
      <c r="A183" s="80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>
      <c r="A184" s="80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>
      <c r="A185" s="80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>
      <c r="A186" s="80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>
      <c r="A187" s="80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>
      <c r="A188" s="80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>
      <c r="A189" s="80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>
      <c r="A190" s="80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>
      <c r="A191" s="80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>
      <c r="A192" s="80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>
      <c r="A193" s="80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>
      <c r="A194" s="80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>
      <c r="A195" s="80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>
      <c r="A196" s="80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>
      <c r="A197" s="80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>
      <c r="A198" s="80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>
      <c r="A199" s="80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>
      <c r="A200" s="80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>
      <c r="A201" s="80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>
      <c r="A202" s="80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>
      <c r="A203" s="80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>
      <c r="A204" s="80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>
      <c r="A205" s="80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>
      <c r="A206" s="80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>
      <c r="A207" s="80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>
      <c r="A208" s="80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>
      <c r="A209" s="80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>
      <c r="A210" s="80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>
      <c r="A211" s="80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>
      <c r="A212" s="80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>
      <c r="A213" s="80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>
      <c r="A214" s="80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>
      <c r="A215" s="80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>
      <c r="A216" s="80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>
      <c r="A217" s="80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>
      <c r="A218" s="80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>
      <c r="A219" s="80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>
      <c r="A220" s="80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>
      <c r="A221" s="80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>
      <c r="A222" s="80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>
      <c r="A223" s="80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>
      <c r="A224" s="80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>
      <c r="A225" s="80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>
      <c r="A226" s="80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>
      <c r="A227" s="80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>
      <c r="A228" s="80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>
      <c r="A229" s="80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>
      <c r="A230" s="80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>
      <c r="A231" s="80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>
      <c r="A232" s="80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>
      <c r="A233" s="80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>
      <c r="A234" s="80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>
      <c r="A235" s="80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>
      <c r="A236" s="80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>
      <c r="A237" s="80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>
      <c r="A238" s="80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>
      <c r="A239" s="80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>
      <c r="A240" s="80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>
      <c r="A241" s="80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>
      <c r="A242" s="80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>
      <c r="A243" s="80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>
      <c r="A244" s="80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>
      <c r="A245" s="80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>
      <c r="A246" s="80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>
      <c r="A247" s="80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>
      <c r="A248" s="80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>
      <c r="A249" s="80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>
      <c r="A250" s="80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>
      <c r="A251" s="80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>
      <c r="A252" s="80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>
      <c r="A253" s="80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>
      <c r="A254" s="80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>
      <c r="A255" s="80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>
      <c r="A256" s="80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>
      <c r="A257" s="80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>
      <c r="A258" s="80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>
      <c r="A259" s="80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>
      <c r="A260" s="80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>
      <c r="A261" s="80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>
      <c r="A262" s="80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>
      <c r="A263" s="80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>
      <c r="A264" s="80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>
      <c r="A265" s="80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>
      <c r="A266" s="80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>
      <c r="A267" s="80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>
      <c r="A268" s="80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>
      <c r="A269" s="80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>
      <c r="A270" s="80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>
      <c r="A271" s="80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>
      <c r="A272" s="80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>
      <c r="A273" s="80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>
      <c r="A274" s="80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>
      <c r="A275" s="80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>
      <c r="A276" s="80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>
      <c r="A277" s="80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>
      <c r="A278" s="80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>
      <c r="A279" s="80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>
      <c r="A280" s="80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>
      <c r="A281" s="80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>
      <c r="A282" s="80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>
      <c r="A283" s="80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>
      <c r="A284" s="80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>
      <c r="A285" s="80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>
      <c r="A286" s="80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>
      <c r="A287" s="80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>
      <c r="A288" s="80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>
      <c r="A289" s="80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>
      <c r="A290" s="80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>
      <c r="A291" s="80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>
      <c r="A292" s="80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>
      <c r="A293" s="80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>
      <c r="A294" s="80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>
      <c r="A295" s="80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>
      <c r="A296" s="80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>
      <c r="A297" s="80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>
      <c r="A298" s="80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>
      <c r="A299" s="80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>
      <c r="A300" s="80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>
      <c r="A301" s="80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>
      <c r="A302" s="80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>
      <c r="A303" s="80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>
      <c r="A304" s="80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>
      <c r="A305" s="80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>
      <c r="A306" s="80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>
      <c r="A307" s="80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>
      <c r="A308" s="80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>
      <c r="A309" s="80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>
      <c r="A310" s="80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>
      <c r="A311" s="80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>
      <c r="A312" s="80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>
      <c r="A313" s="80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>
      <c r="A314" s="80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>
      <c r="A315" s="80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>
      <c r="A316" s="80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>
      <c r="A317" s="80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>
      <c r="A318" s="80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>
      <c r="A319" s="80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>
      <c r="A320" s="80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>
      <c r="A321" s="80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>
      <c r="A322" s="80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>
      <c r="A323" s="80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>
      <c r="A324" s="80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>
      <c r="A325" s="80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>
      <c r="A326" s="80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>
      <c r="A327" s="80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>
      <c r="A328" s="80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>
      <c r="A329" s="80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>
      <c r="A330" s="80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>
      <c r="A331" s="80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>
      <c r="A332" s="80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>
      <c r="A333" s="80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>
      <c r="A334" s="80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>
      <c r="A335" s="80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>
      <c r="A336" s="80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>
      <c r="A337" s="80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>
      <c r="A338" s="80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>
      <c r="A339" s="80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>
      <c r="A340" s="80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>
      <c r="A341" s="80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>
      <c r="A342" s="80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>
      <c r="A343" s="80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>
      <c r="A344" s="80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>
      <c r="A345" s="80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>
      <c r="A346" s="80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>
      <c r="A347" s="80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>
      <c r="A348" s="80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>
      <c r="A349" s="80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>
      <c r="A350" s="80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>
      <c r="A351" s="80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>
      <c r="A352" s="80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>
      <c r="A353" s="80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>
      <c r="A354" s="80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>
      <c r="A355" s="80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>
      <c r="A356" s="80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>
      <c r="A357" s="80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>
      <c r="A358" s="80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>
      <c r="A359" s="80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>
      <c r="A360" s="80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>
      <c r="A361" s="80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>
      <c r="A362" s="80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>
      <c r="A363" s="80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>
      <c r="A364" s="80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>
      <c r="A365" s="80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>
      <c r="A366" s="80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>
      <c r="A367" s="80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>
      <c r="A368" s="80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>
      <c r="A369" s="80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>
      <c r="A370" s="80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>
      <c r="A371" s="80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>
      <c r="A372" s="80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>
      <c r="A373" s="80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>
      <c r="A374" s="80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>
      <c r="A375" s="80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>
      <c r="A376" s="80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>
      <c r="A377" s="80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>
      <c r="A378" s="80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>
      <c r="A379" s="80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>
      <c r="A380" s="80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>
      <c r="A381" s="80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>
      <c r="A382" s="80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>
      <c r="A383" s="80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>
      <c r="A384" s="80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>
      <c r="A385" s="80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>
      <c r="A386" s="80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>
      <c r="A387" s="80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>
      <c r="A388" s="80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>
      <c r="A389" s="80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>
      <c r="A390" s="80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>
      <c r="A391" s="80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>
      <c r="A392" s="80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>
      <c r="A393" s="80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>
      <c r="A394" s="80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>
      <c r="A395" s="80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>
      <c r="A396" s="80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>
      <c r="A397" s="80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>
      <c r="A398" s="80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>
      <c r="A399" s="80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>
      <c r="A400" s="80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>
      <c r="A401" s="80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>
      <c r="A402" s="80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>
      <c r="A403" s="80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>
      <c r="A404" s="80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>
      <c r="A405" s="80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>
      <c r="A406" s="80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>
      <c r="A407" s="80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>
      <c r="A408" s="80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>
      <c r="A409" s="80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>
      <c r="A410" s="80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>
      <c r="A411" s="80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>
      <c r="A412" s="80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>
      <c r="A413" s="80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>
      <c r="A414" s="80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>
      <c r="A415" s="80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>
      <c r="A416" s="80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>
      <c r="A417" s="80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>
      <c r="A418" s="80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>
      <c r="A419" s="80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>
      <c r="A420" s="80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>
      <c r="A421" s="80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>
      <c r="A422" s="80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>
      <c r="A423" s="80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>
      <c r="A424" s="80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>
      <c r="A425" s="80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>
      <c r="A426" s="80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>
      <c r="A427" s="80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>
      <c r="A428" s="80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>
      <c r="A429" s="80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>
      <c r="A430" s="80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>
      <c r="A431" s="80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>
      <c r="A432" s="80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>
      <c r="A433" s="80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>
      <c r="A434" s="80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>
      <c r="A435" s="80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>
      <c r="A436" s="80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>
      <c r="A437" s="80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>
      <c r="A438" s="80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>
      <c r="A439" s="80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>
      <c r="A440" s="80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>
      <c r="A441" s="80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>
      <c r="A442" s="80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>
      <c r="A443" s="80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>
      <c r="A444" s="80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>
      <c r="A445" s="80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>
      <c r="A446" s="80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>
      <c r="A447" s="80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>
      <c r="A448" s="80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>
      <c r="A449" s="80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>
      <c r="A450" s="80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>
      <c r="A451" s="80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>
      <c r="A452" s="80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>
      <c r="A453" s="80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>
      <c r="A454" s="80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>
      <c r="A455" s="80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>
      <c r="A456" s="80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>
      <c r="A457" s="80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>
      <c r="A458" s="80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>
      <c r="A459" s="80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>
      <c r="A460" s="80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>
      <c r="A461" s="80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>
      <c r="A462" s="80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>
      <c r="A463" s="80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>
      <c r="A464" s="80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>
      <c r="A465" s="80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>
      <c r="A466" s="80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>
      <c r="A467" s="80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>
      <c r="A468" s="80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>
      <c r="A469" s="80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>
      <c r="A470" s="80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>
      <c r="A471" s="80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>
      <c r="A472" s="80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>
      <c r="A473" s="80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>
      <c r="A474" s="80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>
      <c r="A475" s="80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>
      <c r="A476" s="80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>
      <c r="A477" s="80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>
      <c r="A478" s="80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>
      <c r="A479" s="80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>
      <c r="A480" s="80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>
      <c r="A481" s="80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>
      <c r="A482" s="80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>
      <c r="A483" s="80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>
      <c r="A484" s="80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>
      <c r="A485" s="80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>
      <c r="A486" s="80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>
      <c r="A487" s="80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>
      <c r="A488" s="80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>
      <c r="A489" s="80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>
      <c r="A490" s="80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>
      <c r="A491" s="80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>
      <c r="A492" s="80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>
      <c r="A493" s="80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>
      <c r="A494" s="80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>
      <c r="A495" s="80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>
      <c r="A496" s="80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>
      <c r="A497" s="80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>
      <c r="A498" s="80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>
      <c r="A499" s="80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>
      <c r="A500" s="80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>
      <c r="A501" s="80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>
      <c r="A502" s="80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>
      <c r="A503" s="80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>
      <c r="A504" s="80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>
      <c r="A505" s="80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>
      <c r="A506" s="80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>
      <c r="A507" s="80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>
      <c r="A508" s="80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>
      <c r="A509" s="80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>
      <c r="A510" s="80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>
      <c r="A511" s="80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>
      <c r="A512" s="80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>
      <c r="A513" s="80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>
      <c r="A514" s="80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>
      <c r="A515" s="80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>
      <c r="A516" s="80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>
      <c r="A517" s="80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>
      <c r="A518" s="80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>
      <c r="A519" s="80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>
      <c r="A520" s="80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>
      <c r="A521" s="80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>
      <c r="A522" s="80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>
      <c r="A523" s="80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>
      <c r="A524" s="80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>
      <c r="A525" s="80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>
      <c r="A526" s="80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>
      <c r="A527" s="80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>
      <c r="A528" s="80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>
      <c r="A529" s="80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>
      <c r="A530" s="80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>
      <c r="A531" s="80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>
      <c r="A532" s="80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>
      <c r="A533" s="80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>
      <c r="A534" s="80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>
      <c r="A535" s="80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>
      <c r="A536" s="80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>
      <c r="A537" s="80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>
      <c r="A538" s="80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>
      <c r="A539" s="80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>
      <c r="A540" s="80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>
      <c r="A541" s="80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>
      <c r="A542" s="80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>
      <c r="A543" s="80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>
      <c r="A544" s="80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>
      <c r="A545" s="80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>
      <c r="A546" s="80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>
      <c r="A547" s="80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>
      <c r="A548" s="80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>
      <c r="A549" s="80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>
      <c r="A550" s="80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>
      <c r="A551" s="80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>
      <c r="A552" s="80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>
      <c r="A553" s="80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>
      <c r="A554" s="80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>
      <c r="A555" s="80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>
      <c r="A556" s="80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>
      <c r="A557" s="80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>
      <c r="A558" s="80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>
      <c r="A559" s="80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>
      <c r="A560" s="80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>
      <c r="A561" s="80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>
      <c r="A562" s="80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>
      <c r="A563" s="80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>
      <c r="A564" s="80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>
      <c r="A565" s="80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>
      <c r="A566" s="80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>
      <c r="A567" s="80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>
      <c r="A568" s="80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>
      <c r="A569" s="80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>
      <c r="A570" s="80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>
      <c r="A571" s="80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>
      <c r="A572" s="80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>
      <c r="A573" s="80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>
      <c r="A574" s="80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>
      <c r="A575" s="80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>
      <c r="A576" s="80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>
      <c r="A577" s="80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>
      <c r="A578" s="80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>
      <c r="A579" s="80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>
      <c r="A580" s="80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>
      <c r="A581" s="80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>
      <c r="A582" s="80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>
      <c r="A583" s="80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>
      <c r="A584" s="80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>
      <c r="A585" s="80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>
      <c r="A586" s="80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>
      <c r="A587" s="80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>
      <c r="A588" s="80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>
      <c r="A589" s="80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>
      <c r="A590" s="80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>
      <c r="A591" s="80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>
      <c r="A592" s="80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>
      <c r="A593" s="80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>
      <c r="A594" s="80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>
      <c r="A595" s="80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>
      <c r="A596" s="80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>
      <c r="A597" s="80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>
      <c r="A598" s="80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>
      <c r="A599" s="80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>
      <c r="A600" s="80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>
      <c r="A601" s="80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>
      <c r="A602" s="80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>
      <c r="A603" s="80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>
      <c r="A604" s="80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>
      <c r="A605" s="80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>
      <c r="A606" s="80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>
      <c r="A607" s="80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>
      <c r="A608" s="80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>
      <c r="A609" s="80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>
      <c r="A610" s="80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>
      <c r="A611" s="80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>
      <c r="A612" s="80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>
      <c r="A613" s="80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>
      <c r="A614" s="80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>
      <c r="A615" s="80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>
      <c r="A616" s="80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>
      <c r="A617" s="80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>
      <c r="A618" s="80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>
      <c r="A619" s="80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>
      <c r="A620" s="80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>
      <c r="A621" s="80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>
      <c r="A622" s="80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>
      <c r="A623" s="80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>
      <c r="A624" s="80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>
      <c r="A625" s="80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>
      <c r="A626" s="80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>
      <c r="A627" s="80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>
      <c r="A628" s="80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>
      <c r="A629" s="80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>
      <c r="A630" s="80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>
      <c r="A631" s="80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>
      <c r="A632" s="80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>
      <c r="A633" s="80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>
      <c r="A634" s="80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>
      <c r="A635" s="80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>
      <c r="A636" s="80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>
      <c r="A637" s="80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>
      <c r="A638" s="80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>
      <c r="A639" s="80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>
      <c r="A640" s="80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>
      <c r="A641" s="80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>
      <c r="A642" s="80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>
      <c r="A643" s="80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>
      <c r="A644" s="80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>
      <c r="A645" s="80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>
      <c r="A646" s="80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>
      <c r="A647" s="80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>
      <c r="A648" s="80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>
      <c r="A649" s="80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>
      <c r="A650" s="80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>
      <c r="A651" s="80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>
      <c r="A652" s="80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>
      <c r="A653" s="80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>
      <c r="A654" s="80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>
      <c r="A655" s="80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>
      <c r="A656" s="80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>
      <c r="A657" s="80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>
      <c r="A658" s="80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>
      <c r="A659" s="80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>
      <c r="A660" s="80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>
      <c r="A661" s="80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>
      <c r="A662" s="80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>
      <c r="A663" s="80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>
      <c r="A664" s="80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>
      <c r="A665" s="80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>
      <c r="A666" s="80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>
      <c r="A667" s="80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>
      <c r="A668" s="80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>
      <c r="A669" s="80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>
      <c r="A670" s="80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>
      <c r="A671" s="80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>
      <c r="A672" s="80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>
      <c r="A673" s="80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>
      <c r="A674" s="80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>
      <c r="A675" s="80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>
      <c r="A676" s="80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>
      <c r="A677" s="80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>
      <c r="A678" s="80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>
      <c r="A679" s="80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>
      <c r="A680" s="80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>
      <c r="A681" s="80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>
      <c r="A682" s="80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>
      <c r="A683" s="80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>
      <c r="A684" s="80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>
      <c r="A685" s="80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>
      <c r="A686" s="80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>
      <c r="A687" s="80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>
      <c r="A688" s="80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>
      <c r="A689" s="80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>
      <c r="A690" s="80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>
      <c r="A691" s="80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>
      <c r="A692" s="80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>
      <c r="A693" s="80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>
      <c r="A694" s="80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>
      <c r="A695" s="80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>
      <c r="A696" s="80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>
      <c r="A697" s="80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>
      <c r="A698" s="80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>
      <c r="A699" s="80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>
      <c r="A700" s="80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>
      <c r="A701" s="80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>
      <c r="A702" s="80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>
      <c r="A703" s="80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>
      <c r="A704" s="80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>
      <c r="A705" s="80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>
      <c r="A706" s="80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>
      <c r="A707" s="80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>
      <c r="A708" s="80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>
      <c r="A709" s="80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>
      <c r="A710" s="80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>
      <c r="A711" s="80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>
      <c r="A712" s="80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>
      <c r="A713" s="80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>
      <c r="A714" s="80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>
      <c r="A715" s="80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>
      <c r="A716" s="80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>
      <c r="A717" s="80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>
      <c r="A718" s="80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>
      <c r="A719" s="80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>
      <c r="A720" s="80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>
      <c r="A721" s="80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>
      <c r="A722" s="80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>
      <c r="A723" s="80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>
      <c r="A724" s="80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>
      <c r="A725" s="80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>
      <c r="A726" s="80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>
      <c r="A727" s="80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>
      <c r="A728" s="80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>
      <c r="A729" s="80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>
      <c r="A730" s="80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>
      <c r="A731" s="80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>
      <c r="A732" s="80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>
      <c r="A733" s="80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>
      <c r="A734" s="80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>
      <c r="A735" s="80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>
      <c r="A736" s="80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>
      <c r="A737" s="80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>
      <c r="A738" s="80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>
      <c r="A739" s="80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>
      <c r="A740" s="80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>
      <c r="A741" s="80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>
      <c r="A742" s="80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>
      <c r="A743" s="80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>
      <c r="A744" s="80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>
      <c r="A745" s="80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>
      <c r="A746" s="80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>
      <c r="A747" s="80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>
      <c r="A748" s="80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>
      <c r="A749" s="80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>
      <c r="A750" s="80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>
      <c r="A751" s="80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>
      <c r="A752" s="80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>
      <c r="A753" s="80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>
      <c r="A754" s="80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>
      <c r="A755" s="80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>
      <c r="A756" s="80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>
      <c r="A757" s="80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>
      <c r="A758" s="80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>
      <c r="A759" s="80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>
      <c r="A760" s="80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>
      <c r="A761" s="80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>
      <c r="A762" s="80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>
      <c r="A763" s="80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>
      <c r="A764" s="80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>
      <c r="A765" s="80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>
      <c r="A766" s="80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>
      <c r="A767" s="80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>
      <c r="A768" s="80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>
      <c r="A769" s="80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>
      <c r="A770" s="80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>
      <c r="A771" s="80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>
      <c r="A772" s="80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>
      <c r="A773" s="80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>
      <c r="A774" s="80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>
      <c r="A775" s="80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>
      <c r="A776" s="80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>
      <c r="A777" s="80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>
      <c r="A778" s="80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>
      <c r="A779" s="80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>
      <c r="A780" s="80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>
      <c r="A781" s="80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>
      <c r="A782" s="80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>
      <c r="A783" s="80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>
      <c r="A784" s="80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>
      <c r="A785" s="80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>
      <c r="A786" s="80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>
      <c r="A787" s="80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>
      <c r="A788" s="80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>
      <c r="A789" s="80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>
      <c r="A790" s="80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>
      <c r="A791" s="80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>
      <c r="A792" s="80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>
      <c r="A793" s="80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>
      <c r="A794" s="80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>
      <c r="A795" s="80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>
      <c r="A796" s="80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>
      <c r="A797" s="80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>
      <c r="A798" s="80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>
      <c r="A799" s="80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>
      <c r="A800" s="80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>
      <c r="A801" s="80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>
      <c r="A802" s="80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>
      <c r="A803" s="80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>
      <c r="A804" s="80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>
      <c r="A805" s="80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>
      <c r="A806" s="80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>
      <c r="A807" s="80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>
      <c r="A808" s="80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>
      <c r="A809" s="80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>
      <c r="A810" s="80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>
      <c r="A811" s="80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>
      <c r="A812" s="80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>
      <c r="A813" s="80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>
      <c r="A814" s="80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>
      <c r="A815" s="80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>
      <c r="A816" s="80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>
      <c r="A817" s="80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>
      <c r="A818" s="80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>
      <c r="A819" s="80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>
      <c r="A820" s="80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>
      <c r="A821" s="80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>
      <c r="A822" s="80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>
      <c r="A823" s="80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>
      <c r="A824" s="80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>
      <c r="A825" s="80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>
      <c r="A826" s="80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>
      <c r="A827" s="80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>
      <c r="A828" s="80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>
      <c r="A829" s="80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>
      <c r="A830" s="80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>
      <c r="A831" s="80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>
      <c r="A832" s="80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>
      <c r="A833" s="80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>
      <c r="A834" s="80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>
      <c r="A835" s="80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>
      <c r="A836" s="80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>
      <c r="A837" s="80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>
      <c r="A838" s="80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>
      <c r="A839" s="80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>
      <c r="A840" s="80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>
      <c r="A841" s="80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>
      <c r="A842" s="80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>
      <c r="A843" s="80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>
      <c r="A844" s="80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>
      <c r="A845" s="80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>
      <c r="A846" s="80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>
      <c r="A847" s="80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>
      <c r="A848" s="80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>
      <c r="A849" s="80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>
      <c r="A850" s="80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>
      <c r="A851" s="80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>
      <c r="A852" s="80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>
      <c r="A853" s="80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>
      <c r="A854" s="80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>
      <c r="A855" s="80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>
      <c r="A856" s="80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>
      <c r="A857" s="80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>
      <c r="A858" s="80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>
      <c r="A859" s="80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>
      <c r="A860" s="80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>
      <c r="A861" s="80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>
      <c r="A862" s="80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>
      <c r="A863" s="80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>
      <c r="A864" s="80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>
      <c r="A865" s="80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>
      <c r="A866" s="80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>
      <c r="A867" s="80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>
      <c r="A868" s="80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>
      <c r="A869" s="80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>
      <c r="A870" s="80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>
      <c r="A871" s="80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>
      <c r="A872" s="80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>
      <c r="A873" s="80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>
      <c r="A874" s="80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>
      <c r="A875" s="80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>
      <c r="A876" s="80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>
      <c r="A877" s="80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>
      <c r="A878" s="80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>
      <c r="A879" s="80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>
      <c r="A880" s="80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>
      <c r="A881" s="80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>
      <c r="A882" s="80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>
      <c r="A883" s="80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>
      <c r="A884" s="80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>
      <c r="A885" s="80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>
      <c r="A886" s="80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>
      <c r="A887" s="80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>
      <c r="A888" s="80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>
      <c r="A889" s="80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>
      <c r="A890" s="80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>
      <c r="A891" s="80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>
      <c r="A892" s="80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>
      <c r="A893" s="80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>
      <c r="A894" s="80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>
      <c r="A895" s="80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>
      <c r="A896" s="80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>
      <c r="A897" s="80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>
      <c r="A898" s="80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>
      <c r="A899" s="80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>
      <c r="A900" s="80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>
      <c r="A901" s="80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>
      <c r="A902" s="80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>
      <c r="A903" s="80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>
      <c r="A904" s="80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>
      <c r="A905" s="80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>
      <c r="A906" s="80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>
      <c r="A907" s="80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>
      <c r="A908" s="80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>
      <c r="A909" s="80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>
      <c r="A910" s="80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>
      <c r="A911" s="80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>
      <c r="A912" s="80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>
      <c r="A913" s="80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>
      <c r="A914" s="80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>
      <c r="A915" s="80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>
      <c r="A916" s="80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>
      <c r="A917" s="80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>
      <c r="A918" s="80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>
      <c r="A919" s="80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>
      <c r="A920" s="80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>
      <c r="A921" s="80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>
      <c r="A922" s="80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>
      <c r="A923" s="80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>
      <c r="A924" s="80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>
      <c r="A925" s="80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>
      <c r="A926" s="80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>
      <c r="A927" s="80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>
      <c r="A928" s="80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>
      <c r="A929" s="80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>
      <c r="A930" s="80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>
      <c r="A931" s="80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>
      <c r="A932" s="80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>
      <c r="A933" s="80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>
      <c r="A934" s="80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>
      <c r="A935" s="80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>
      <c r="A936" s="80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>
      <c r="A937" s="80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>
      <c r="A938" s="80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>
      <c r="A939" s="80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>
      <c r="A940" s="80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>
      <c r="A941" s="80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>
      <c r="A942" s="80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>
      <c r="A943" s="80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>
      <c r="A944" s="80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>
      <c r="A945" s="80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>
      <c r="A946" s="80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>
      <c r="A947" s="80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>
      <c r="A948" s="80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>
      <c r="A949" s="80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>
      <c r="A950" s="80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>
      <c r="A951" s="80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>
      <c r="A952" s="80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>
      <c r="A953" s="80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>
      <c r="A954" s="80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>
      <c r="A955" s="80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>
      <c r="A956" s="80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>
      <c r="A957" s="80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>
      <c r="A958" s="80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>
      <c r="A959" s="80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>
      <c r="A960" s="80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>
      <c r="A961" s="80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>
      <c r="A962" s="80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>
      <c r="A963" s="80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>
      <c r="A964" s="80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>
      <c r="A965" s="80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>
      <c r="A966" s="80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>
      <c r="A967" s="80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>
      <c r="A968" s="80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>
      <c r="A969" s="7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</row>
    <row r="970">
      <c r="A970" s="7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</row>
    <row r="971">
      <c r="A971" s="7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</row>
    <row r="972">
      <c r="A972" s="7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</row>
    <row r="973">
      <c r="A973" s="7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</row>
    <row r="974">
      <c r="A974" s="7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</row>
    <row r="975">
      <c r="A975" s="7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</row>
    <row r="976">
      <c r="A976" s="7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</row>
    <row r="977">
      <c r="A977" s="7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</row>
    <row r="978">
      <c r="A978" s="7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</row>
    <row r="979">
      <c r="A979" s="7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</row>
    <row r="980">
      <c r="A980" s="7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</row>
    <row r="981">
      <c r="A981" s="7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</row>
    <row r="982">
      <c r="A982" s="7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</row>
    <row r="983">
      <c r="A983" s="7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</row>
    <row r="984">
      <c r="A984" s="7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</row>
    <row r="985">
      <c r="A985" s="7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</row>
    <row r="986">
      <c r="A986" s="7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</row>
    <row r="987">
      <c r="A987" s="7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</row>
    <row r="988">
      <c r="A988" s="7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</row>
    <row r="989">
      <c r="A989" s="7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</row>
    <row r="990">
      <c r="A990" s="7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</row>
    <row r="991">
      <c r="A991" s="7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</row>
    <row r="992">
      <c r="A992" s="7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</row>
    <row r="993">
      <c r="A993" s="7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</row>
    <row r="994">
      <c r="A994" s="7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</row>
    <row r="995">
      <c r="A995" s="7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</row>
    <row r="996">
      <c r="A996" s="7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</row>
    <row r="997">
      <c r="A997" s="7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</row>
    <row r="998">
      <c r="A998" s="7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</row>
    <row r="999">
      <c r="A999" s="7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</row>
    <row r="1000">
      <c r="A1000" s="7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</row>
    <row r="1001">
      <c r="A1001" s="78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</row>
    <row r="1002">
      <c r="A1002" s="78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</row>
    <row r="1003">
      <c r="A1003" s="78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</row>
    <row r="1004">
      <c r="A1004" s="78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</row>
    <row r="1005">
      <c r="A1005" s="78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</row>
    <row r="1006">
      <c r="A1006" s="78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</row>
    <row r="1007">
      <c r="A1007" s="78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</row>
    <row r="1008">
      <c r="A1008" s="78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</row>
    <row r="1009">
      <c r="A1009" s="78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</row>
    <row r="1010">
      <c r="A1010" s="78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</row>
    <row r="1011">
      <c r="A1011" s="78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</row>
    <row r="1012">
      <c r="A1012" s="78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</row>
    <row r="1013">
      <c r="A1013" s="78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</row>
    <row r="1014">
      <c r="A1014" s="78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</row>
    <row r="1015">
      <c r="A1015" s="78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</row>
  </sheetData>
  <drawing r:id="rId1"/>
</worksheet>
</file>